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byzoo-my.sharepoint.com/personal/randy_newbytechnologies_com/Documents/"/>
    </mc:Choice>
  </mc:AlternateContent>
  <xr:revisionPtr revIDLastSave="0" documentId="8_{66589663-9055-46F5-837D-90D917FB6D22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Cost vs Benefit Calculator" sheetId="1" r:id="rId1"/>
    <sheet name="EQUITYRECAPTURE" sheetId="3" r:id="rId2"/>
    <sheet name="Investment Tax Profile" sheetId="5" r:id="rId3"/>
    <sheet name="How Equity Recapture Works" sheetId="8" r:id="rId4"/>
    <sheet name="Investment Estimator" sheetId="4" r:id="rId5"/>
    <sheet name="Rate of Return" sheetId="7" r:id="rId6"/>
  </sheets>
  <externalReferences>
    <externalReference r:id="rId7"/>
  </externalReferences>
  <definedNames>
    <definedName name="chart_balance">OFFSET([1]MortgageCalculator!$I$28,2,0,payments,1)</definedName>
    <definedName name="chart_balance_noextra">OFFSET([1]NoExtra!$G$2,2,0,nper,1)</definedName>
    <definedName name="chart_date">OFFSET([1]MortgageCalculator!$B$28,2,0,nper,1)</definedName>
    <definedName name="chart_date_noextra">OFFSET([1]NoExtra!$B$2,2,0,nper,1)</definedName>
    <definedName name="chart_nper">ROW(OFFSET([1]MortgageCalculator!#REF!,0,0,nper,1))</definedName>
    <definedName name="chart_ratehist">OFFSET([1]MortgageCalculator!$C$28,2,0,payments,1)</definedName>
    <definedName name="chart_taxreturned">OFFSET([1]MortgageCalculator!#REF!,2,0,payments,1)</definedName>
    <definedName name="compound_period">INDEX({2,12},MATCH([1]MortgageCalculator!$D$9,compound_periods,0))</definedName>
    <definedName name="compound_periods">{"Semi-Annually";"Monthly"}</definedName>
    <definedName name="CP">INDEX({2,12},MATCH([1]MortgageCalculator!$D$9,compound_periods,0))</definedName>
    <definedName name="nper">term*12</definedName>
    <definedName name="payments">MAX([1]MortgageCalculator!$A$30:$A$509)</definedName>
    <definedName name="_xlnm.Print_Area" localSheetId="0">'Cost vs Benefit Calculator'!$B$1:$O$58</definedName>
    <definedName name="_xlnm.Print_Area" localSheetId="1">EQUITYRECAPTURE!$B$1:$J$30</definedName>
    <definedName name="_xlnm.Print_Area" localSheetId="2">'Investment Tax Profile'!$A$1:$F$54</definedName>
    <definedName name="rate">[1]MortgageCalculator!#REF!</definedName>
    <definedName name="term">[1]MortgageCalculator!$D$7</definedName>
    <definedName name="variable">IF([1]MortgageCalculator!$L$5="Variable Rate",TRUE,FALSE)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J53" i="1" s="1"/>
  <c r="CE6" i="3"/>
  <c r="CH28" i="3" s="1"/>
  <c r="CE7" i="3"/>
  <c r="CE8" i="3"/>
  <c r="CE9" i="3" s="1"/>
  <c r="B35" i="3"/>
  <c r="C35" i="3" s="1"/>
  <c r="E9" i="3"/>
  <c r="D35" i="3" s="1"/>
  <c r="E35" i="3"/>
  <c r="G35" i="3"/>
  <c r="M38" i="1"/>
  <c r="J54" i="1" s="1"/>
  <c r="M32" i="1"/>
  <c r="J49" i="1" s="1"/>
  <c r="I33" i="1"/>
  <c r="M33" i="1" s="1"/>
  <c r="M9" i="1"/>
  <c r="J43" i="1" s="1"/>
  <c r="I11" i="1"/>
  <c r="M13" i="1"/>
  <c r="J21" i="1"/>
  <c r="J23" i="1" s="1"/>
  <c r="A35" i="3"/>
  <c r="I19" i="3"/>
  <c r="G8" i="7"/>
  <c r="E8" i="7"/>
  <c r="C8" i="7"/>
  <c r="B8" i="7"/>
  <c r="A8" i="7"/>
  <c r="D16" i="4"/>
  <c r="F49" i="5"/>
  <c r="F43" i="5"/>
  <c r="F37" i="5"/>
  <c r="F31" i="5"/>
  <c r="F25" i="5"/>
  <c r="F19" i="5"/>
  <c r="L78" i="4"/>
  <c r="K78" i="4"/>
  <c r="J78" i="4"/>
  <c r="I78" i="4"/>
  <c r="H78" i="4"/>
  <c r="G78" i="4"/>
  <c r="F78" i="4"/>
  <c r="E78" i="4"/>
  <c r="D78" i="4"/>
  <c r="L77" i="4"/>
  <c r="K77" i="4"/>
  <c r="J77" i="4"/>
  <c r="I77" i="4"/>
  <c r="H77" i="4"/>
  <c r="G77" i="4"/>
  <c r="F77" i="4"/>
  <c r="E77" i="4"/>
  <c r="D77" i="4"/>
  <c r="L76" i="4"/>
  <c r="K76" i="4"/>
  <c r="J76" i="4"/>
  <c r="I76" i="4"/>
  <c r="H76" i="4"/>
  <c r="G76" i="4"/>
  <c r="F76" i="4"/>
  <c r="E76" i="4"/>
  <c r="D76" i="4"/>
  <c r="L75" i="4"/>
  <c r="K75" i="4"/>
  <c r="J75" i="4"/>
  <c r="I75" i="4"/>
  <c r="H75" i="4"/>
  <c r="G75" i="4"/>
  <c r="F75" i="4"/>
  <c r="E75" i="4"/>
  <c r="D75" i="4"/>
  <c r="L74" i="4"/>
  <c r="K74" i="4"/>
  <c r="J74" i="4"/>
  <c r="I74" i="4"/>
  <c r="H74" i="4"/>
  <c r="G74" i="4"/>
  <c r="F74" i="4"/>
  <c r="E74" i="4"/>
  <c r="D74" i="4"/>
  <c r="L73" i="4"/>
  <c r="K73" i="4"/>
  <c r="J73" i="4"/>
  <c r="I73" i="4"/>
  <c r="H73" i="4"/>
  <c r="G73" i="4"/>
  <c r="F73" i="4"/>
  <c r="E73" i="4"/>
  <c r="D73" i="4"/>
  <c r="L72" i="4"/>
  <c r="K72" i="4"/>
  <c r="J72" i="4"/>
  <c r="I72" i="4"/>
  <c r="H72" i="4"/>
  <c r="G72" i="4"/>
  <c r="F72" i="4"/>
  <c r="E72" i="4"/>
  <c r="D72" i="4"/>
  <c r="L71" i="4"/>
  <c r="K71" i="4"/>
  <c r="J71" i="4"/>
  <c r="I71" i="4"/>
  <c r="H71" i="4"/>
  <c r="G71" i="4"/>
  <c r="F71" i="4"/>
  <c r="E71" i="4"/>
  <c r="D71" i="4"/>
  <c r="L70" i="4"/>
  <c r="K70" i="4"/>
  <c r="J70" i="4"/>
  <c r="I70" i="4"/>
  <c r="H70" i="4"/>
  <c r="G70" i="4"/>
  <c r="F70" i="4"/>
  <c r="E70" i="4"/>
  <c r="D70" i="4"/>
  <c r="L69" i="4"/>
  <c r="K69" i="4"/>
  <c r="J69" i="4"/>
  <c r="I69" i="4"/>
  <c r="H69" i="4"/>
  <c r="G69" i="4"/>
  <c r="F69" i="4"/>
  <c r="E69" i="4"/>
  <c r="D69" i="4"/>
  <c r="L68" i="4"/>
  <c r="K68" i="4"/>
  <c r="J68" i="4"/>
  <c r="I68" i="4"/>
  <c r="H68" i="4"/>
  <c r="G68" i="4"/>
  <c r="F68" i="4"/>
  <c r="E68" i="4"/>
  <c r="D68" i="4"/>
  <c r="L67" i="4"/>
  <c r="K67" i="4"/>
  <c r="J67" i="4"/>
  <c r="I67" i="4"/>
  <c r="H67" i="4"/>
  <c r="G67" i="4"/>
  <c r="F67" i="4"/>
  <c r="E67" i="4"/>
  <c r="D67" i="4"/>
  <c r="L66" i="4"/>
  <c r="K66" i="4"/>
  <c r="J66" i="4"/>
  <c r="I66" i="4"/>
  <c r="H66" i="4"/>
  <c r="G66" i="4"/>
  <c r="F66" i="4"/>
  <c r="E66" i="4"/>
  <c r="D66" i="4"/>
  <c r="L65" i="4"/>
  <c r="K65" i="4"/>
  <c r="J65" i="4"/>
  <c r="I65" i="4"/>
  <c r="H65" i="4"/>
  <c r="G65" i="4"/>
  <c r="F65" i="4"/>
  <c r="E65" i="4"/>
  <c r="D65" i="4"/>
  <c r="L64" i="4"/>
  <c r="K64" i="4"/>
  <c r="J64" i="4"/>
  <c r="I64" i="4"/>
  <c r="H64" i="4"/>
  <c r="G64" i="4"/>
  <c r="F64" i="4"/>
  <c r="E64" i="4"/>
  <c r="D64" i="4"/>
  <c r="L63" i="4"/>
  <c r="K63" i="4"/>
  <c r="J63" i="4"/>
  <c r="I63" i="4"/>
  <c r="H63" i="4"/>
  <c r="G63" i="4"/>
  <c r="F63" i="4"/>
  <c r="E63" i="4"/>
  <c r="D63" i="4"/>
  <c r="L62" i="4"/>
  <c r="K62" i="4"/>
  <c r="J62" i="4"/>
  <c r="I62" i="4"/>
  <c r="H62" i="4"/>
  <c r="G62" i="4"/>
  <c r="F62" i="4"/>
  <c r="E62" i="4"/>
  <c r="D62" i="4"/>
  <c r="L61" i="4"/>
  <c r="K61" i="4"/>
  <c r="J61" i="4"/>
  <c r="I61" i="4"/>
  <c r="H61" i="4"/>
  <c r="G61" i="4"/>
  <c r="F61" i="4"/>
  <c r="E61" i="4"/>
  <c r="D61" i="4"/>
  <c r="L60" i="4"/>
  <c r="K60" i="4"/>
  <c r="J60" i="4"/>
  <c r="I60" i="4"/>
  <c r="H60" i="4"/>
  <c r="G60" i="4"/>
  <c r="F60" i="4"/>
  <c r="E60" i="4"/>
  <c r="D60" i="4"/>
  <c r="L59" i="4"/>
  <c r="K59" i="4"/>
  <c r="J59" i="4"/>
  <c r="I59" i="4"/>
  <c r="H59" i="4"/>
  <c r="G59" i="4"/>
  <c r="F59" i="4"/>
  <c r="E59" i="4"/>
  <c r="D59" i="4"/>
  <c r="L54" i="4"/>
  <c r="K54" i="4"/>
  <c r="J54" i="4"/>
  <c r="I54" i="4"/>
  <c r="H54" i="4"/>
  <c r="G54" i="4"/>
  <c r="F54" i="4"/>
  <c r="E54" i="4"/>
  <c r="D54" i="4"/>
  <c r="L53" i="4"/>
  <c r="K53" i="4"/>
  <c r="J53" i="4"/>
  <c r="I53" i="4"/>
  <c r="H53" i="4"/>
  <c r="G53" i="4"/>
  <c r="F53" i="4"/>
  <c r="E53" i="4"/>
  <c r="D53" i="4"/>
  <c r="L52" i="4"/>
  <c r="K52" i="4"/>
  <c r="J52" i="4"/>
  <c r="I52" i="4"/>
  <c r="H52" i="4"/>
  <c r="G52" i="4"/>
  <c r="F52" i="4"/>
  <c r="E52" i="4"/>
  <c r="D52" i="4"/>
  <c r="L51" i="4"/>
  <c r="K51" i="4"/>
  <c r="J51" i="4"/>
  <c r="I51" i="4"/>
  <c r="H51" i="4"/>
  <c r="G51" i="4"/>
  <c r="F51" i="4"/>
  <c r="E51" i="4"/>
  <c r="D51" i="4"/>
  <c r="L50" i="4"/>
  <c r="K50" i="4"/>
  <c r="J50" i="4"/>
  <c r="I50" i="4"/>
  <c r="H50" i="4"/>
  <c r="G50" i="4"/>
  <c r="F50" i="4"/>
  <c r="E50" i="4"/>
  <c r="D50" i="4"/>
  <c r="L49" i="4"/>
  <c r="K49" i="4"/>
  <c r="J49" i="4"/>
  <c r="I49" i="4"/>
  <c r="H49" i="4"/>
  <c r="G49" i="4"/>
  <c r="F49" i="4"/>
  <c r="E49" i="4"/>
  <c r="D49" i="4"/>
  <c r="L48" i="4"/>
  <c r="K48" i="4"/>
  <c r="J48" i="4"/>
  <c r="I48" i="4"/>
  <c r="H48" i="4"/>
  <c r="G48" i="4"/>
  <c r="F48" i="4"/>
  <c r="E48" i="4"/>
  <c r="D48" i="4"/>
  <c r="L47" i="4"/>
  <c r="K47" i="4"/>
  <c r="J47" i="4"/>
  <c r="I47" i="4"/>
  <c r="H47" i="4"/>
  <c r="G47" i="4"/>
  <c r="F47" i="4"/>
  <c r="E47" i="4"/>
  <c r="D47" i="4"/>
  <c r="L46" i="4"/>
  <c r="K46" i="4"/>
  <c r="J46" i="4"/>
  <c r="I46" i="4"/>
  <c r="H46" i="4"/>
  <c r="G46" i="4"/>
  <c r="F46" i="4"/>
  <c r="E46" i="4"/>
  <c r="D46" i="4"/>
  <c r="L45" i="4"/>
  <c r="K45" i="4"/>
  <c r="J45" i="4"/>
  <c r="I45" i="4"/>
  <c r="H45" i="4"/>
  <c r="G45" i="4"/>
  <c r="F45" i="4"/>
  <c r="E45" i="4"/>
  <c r="D45" i="4"/>
  <c r="L44" i="4"/>
  <c r="K44" i="4"/>
  <c r="J44" i="4"/>
  <c r="I44" i="4"/>
  <c r="H44" i="4"/>
  <c r="G44" i="4"/>
  <c r="F44" i="4"/>
  <c r="E44" i="4"/>
  <c r="D44" i="4"/>
  <c r="L43" i="4"/>
  <c r="K43" i="4"/>
  <c r="J43" i="4"/>
  <c r="I43" i="4"/>
  <c r="H43" i="4"/>
  <c r="G43" i="4"/>
  <c r="F43" i="4"/>
  <c r="E43" i="4"/>
  <c r="D43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C29" i="4"/>
  <c r="C27" i="4"/>
  <c r="C16" i="4"/>
  <c r="D18" i="4" s="1"/>
  <c r="O55" i="1"/>
  <c r="I9" i="3"/>
  <c r="CH9" i="3"/>
  <c r="CA30" i="3"/>
  <c r="CA31" i="3"/>
  <c r="CA32" i="3" s="1"/>
  <c r="CA33" i="3" s="1"/>
  <c r="CA34" i="3" s="1"/>
  <c r="CA35" i="3" s="1"/>
  <c r="CA36" i="3" s="1"/>
  <c r="CA37" i="3" s="1"/>
  <c r="CA38" i="3" s="1"/>
  <c r="CA39" i="3" s="1"/>
  <c r="CA40" i="3" s="1"/>
  <c r="CA41" i="3" s="1"/>
  <c r="CA42" i="3" s="1"/>
  <c r="CA43" i="3" s="1"/>
  <c r="CA44" i="3" s="1"/>
  <c r="CA45" i="3" s="1"/>
  <c r="CA46" i="3" s="1"/>
  <c r="CA47" i="3" s="1"/>
  <c r="CA48" i="3" s="1"/>
  <c r="CA49" i="3" s="1"/>
  <c r="CA50" i="3" s="1"/>
  <c r="CA51" i="3" s="1"/>
  <c r="CA52" i="3" s="1"/>
  <c r="CA53" i="3" s="1"/>
  <c r="CA54" i="3" s="1"/>
  <c r="CA55" i="3" s="1"/>
  <c r="CA56" i="3" s="1"/>
  <c r="CA57" i="3" s="1"/>
  <c r="CA58" i="3" s="1"/>
  <c r="CA59" i="3" s="1"/>
  <c r="CA60" i="3" s="1"/>
  <c r="CA61" i="3" s="1"/>
  <c r="CA62" i="3" s="1"/>
  <c r="CA63" i="3" s="1"/>
  <c r="CA64" i="3" s="1"/>
  <c r="CA65" i="3" s="1"/>
  <c r="CA66" i="3" s="1"/>
  <c r="CA67" i="3" s="1"/>
  <c r="CA68" i="3" s="1"/>
  <c r="CA69" i="3" s="1"/>
  <c r="CA70" i="3" s="1"/>
  <c r="CA71" i="3" s="1"/>
  <c r="CA72" i="3" s="1"/>
  <c r="CA73" i="3" s="1"/>
  <c r="CA74" i="3" s="1"/>
  <c r="CA75" i="3" s="1"/>
  <c r="CA76" i="3" s="1"/>
  <c r="CA77" i="3" s="1"/>
  <c r="CA78" i="3" s="1"/>
  <c r="CA79" i="3" s="1"/>
  <c r="CA80" i="3" s="1"/>
  <c r="CA81" i="3" s="1"/>
  <c r="CA82" i="3" s="1"/>
  <c r="CA83" i="3" s="1"/>
  <c r="CA84" i="3" s="1"/>
  <c r="CA85" i="3" s="1"/>
  <c r="CA86" i="3" s="1"/>
  <c r="CA87" i="3" s="1"/>
  <c r="CA88" i="3" s="1"/>
  <c r="CA89" i="3" s="1"/>
  <c r="CA90" i="3" s="1"/>
  <c r="CA91" i="3" s="1"/>
  <c r="CA92" i="3" s="1"/>
  <c r="CA93" i="3" s="1"/>
  <c r="CA94" i="3" s="1"/>
  <c r="CA95" i="3" s="1"/>
  <c r="CA96" i="3" s="1"/>
  <c r="CA97" i="3" s="1"/>
  <c r="CA98" i="3" s="1"/>
  <c r="CA99" i="3" s="1"/>
  <c r="CA100" i="3" s="1"/>
  <c r="CA101" i="3" s="1"/>
  <c r="CA102" i="3" s="1"/>
  <c r="CA103" i="3" s="1"/>
  <c r="CA104" i="3" s="1"/>
  <c r="CA105" i="3" s="1"/>
  <c r="CA106" i="3" s="1"/>
  <c r="CA107" i="3" s="1"/>
  <c r="CA108" i="3" s="1"/>
  <c r="CA109" i="3" s="1"/>
  <c r="CA110" i="3" s="1"/>
  <c r="CA111" i="3" s="1"/>
  <c r="CA112" i="3" s="1"/>
  <c r="CA113" i="3" s="1"/>
  <c r="CA114" i="3" s="1"/>
  <c r="CA115" i="3" s="1"/>
  <c r="CA116" i="3" s="1"/>
  <c r="CA117" i="3" s="1"/>
  <c r="CA118" i="3" s="1"/>
  <c r="CA119" i="3" s="1"/>
  <c r="CA120" i="3" s="1"/>
  <c r="CA121" i="3" s="1"/>
  <c r="CA122" i="3" s="1"/>
  <c r="CA123" i="3" s="1"/>
  <c r="CA124" i="3" s="1"/>
  <c r="CA125" i="3" s="1"/>
  <c r="CA126" i="3" s="1"/>
  <c r="CA127" i="3" s="1"/>
  <c r="CA128" i="3" s="1"/>
  <c r="CA129" i="3" s="1"/>
  <c r="CA130" i="3" s="1"/>
  <c r="CA131" i="3" s="1"/>
  <c r="CA132" i="3" s="1"/>
  <c r="CA133" i="3" s="1"/>
  <c r="CA134" i="3" s="1"/>
  <c r="CA135" i="3" s="1"/>
  <c r="CA136" i="3" s="1"/>
  <c r="CA137" i="3" s="1"/>
  <c r="CA138" i="3" s="1"/>
  <c r="CA139" i="3" s="1"/>
  <c r="CA140" i="3" s="1"/>
  <c r="CA141" i="3" s="1"/>
  <c r="CA142" i="3" s="1"/>
  <c r="CA143" i="3" s="1"/>
  <c r="CA144" i="3" s="1"/>
  <c r="CA145" i="3" s="1"/>
  <c r="CA146" i="3" s="1"/>
  <c r="CA147" i="3" s="1"/>
  <c r="CA148" i="3" s="1"/>
  <c r="CA149" i="3" s="1"/>
  <c r="CA150" i="3" s="1"/>
  <c r="CA151" i="3" s="1"/>
  <c r="CA152" i="3" s="1"/>
  <c r="CA153" i="3" s="1"/>
  <c r="CA154" i="3" s="1"/>
  <c r="CA155" i="3" s="1"/>
  <c r="CA156" i="3" s="1"/>
  <c r="CA157" i="3" s="1"/>
  <c r="CA158" i="3" s="1"/>
  <c r="CA159" i="3" s="1"/>
  <c r="CA160" i="3" s="1"/>
  <c r="CA161" i="3" s="1"/>
  <c r="CA162" i="3" s="1"/>
  <c r="CA163" i="3" s="1"/>
  <c r="CA164" i="3" s="1"/>
  <c r="CA165" i="3" s="1"/>
  <c r="CA166" i="3" s="1"/>
  <c r="CA167" i="3" s="1"/>
  <c r="CA168" i="3" s="1"/>
  <c r="CA169" i="3" s="1"/>
  <c r="CA170" i="3" s="1"/>
  <c r="CA171" i="3" s="1"/>
  <c r="CA172" i="3" s="1"/>
  <c r="CA173" i="3" s="1"/>
  <c r="CA174" i="3" s="1"/>
  <c r="CA175" i="3" s="1"/>
  <c r="CA176" i="3" s="1"/>
  <c r="CA177" i="3" s="1"/>
  <c r="CA178" i="3" s="1"/>
  <c r="CA179" i="3" s="1"/>
  <c r="CA180" i="3" s="1"/>
  <c r="CA181" i="3" s="1"/>
  <c r="CA182" i="3" s="1"/>
  <c r="CA183" i="3" s="1"/>
  <c r="CA184" i="3" s="1"/>
  <c r="CA185" i="3" s="1"/>
  <c r="CA186" i="3" s="1"/>
  <c r="CA187" i="3" s="1"/>
  <c r="CA188" i="3" s="1"/>
  <c r="CA189" i="3" s="1"/>
  <c r="CA190" i="3" s="1"/>
  <c r="CA191" i="3" s="1"/>
  <c r="CA192" i="3" s="1"/>
  <c r="CA193" i="3" s="1"/>
  <c r="CA194" i="3" s="1"/>
  <c r="CA195" i="3" s="1"/>
  <c r="CA196" i="3" s="1"/>
  <c r="CA197" i="3" s="1"/>
  <c r="CA198" i="3" s="1"/>
  <c r="CA199" i="3" s="1"/>
  <c r="CA200" i="3" s="1"/>
  <c r="CA201" i="3" s="1"/>
  <c r="CA202" i="3" s="1"/>
  <c r="CA203" i="3" s="1"/>
  <c r="CA204" i="3" s="1"/>
  <c r="CA205" i="3" s="1"/>
  <c r="CA206" i="3" s="1"/>
  <c r="CA207" i="3" s="1"/>
  <c r="CA208" i="3" s="1"/>
  <c r="CA209" i="3" s="1"/>
  <c r="CA210" i="3" s="1"/>
  <c r="CA211" i="3" s="1"/>
  <c r="CA212" i="3" s="1"/>
  <c r="CA213" i="3" s="1"/>
  <c r="CA214" i="3" s="1"/>
  <c r="CA215" i="3" s="1"/>
  <c r="CA216" i="3" s="1"/>
  <c r="CA217" i="3" s="1"/>
  <c r="CA218" i="3" s="1"/>
  <c r="CA219" i="3" s="1"/>
  <c r="CA220" i="3" s="1"/>
  <c r="CA221" i="3" s="1"/>
  <c r="CA222" i="3" s="1"/>
  <c r="CA223" i="3" s="1"/>
  <c r="CA224" i="3" s="1"/>
  <c r="CA225" i="3" s="1"/>
  <c r="CA226" i="3" s="1"/>
  <c r="CA227" i="3" s="1"/>
  <c r="CA228" i="3" s="1"/>
  <c r="CA229" i="3" s="1"/>
  <c r="CA230" i="3" s="1"/>
  <c r="CA231" i="3" s="1"/>
  <c r="CA232" i="3" s="1"/>
  <c r="CA233" i="3" s="1"/>
  <c r="CA234" i="3" s="1"/>
  <c r="CA235" i="3" s="1"/>
  <c r="CA236" i="3" s="1"/>
  <c r="CA237" i="3" s="1"/>
  <c r="CA238" i="3" s="1"/>
  <c r="CA239" i="3" s="1"/>
  <c r="CA240" i="3" s="1"/>
  <c r="CA241" i="3" s="1"/>
  <c r="CA242" i="3" s="1"/>
  <c r="CA243" i="3" s="1"/>
  <c r="CA244" i="3" s="1"/>
  <c r="CA245" i="3" s="1"/>
  <c r="CA246" i="3" s="1"/>
  <c r="CA247" i="3" s="1"/>
  <c r="CA248" i="3" s="1"/>
  <c r="CA249" i="3" s="1"/>
  <c r="CA250" i="3" s="1"/>
  <c r="CA251" i="3" s="1"/>
  <c r="CA252" i="3" s="1"/>
  <c r="CA253" i="3" s="1"/>
  <c r="CA254" i="3" s="1"/>
  <c r="CA255" i="3" s="1"/>
  <c r="CA256" i="3" s="1"/>
  <c r="CA257" i="3" s="1"/>
  <c r="CA258" i="3" s="1"/>
  <c r="CA259" i="3" s="1"/>
  <c r="CA260" i="3" s="1"/>
  <c r="CA261" i="3" s="1"/>
  <c r="CA262" i="3" s="1"/>
  <c r="CA263" i="3" s="1"/>
  <c r="CA264" i="3" s="1"/>
  <c r="CA265" i="3" s="1"/>
  <c r="CA266" i="3" s="1"/>
  <c r="CA267" i="3" s="1"/>
  <c r="CA268" i="3" s="1"/>
  <c r="CA269" i="3" s="1"/>
  <c r="CA270" i="3" s="1"/>
  <c r="CA271" i="3" s="1"/>
  <c r="CA272" i="3" s="1"/>
  <c r="CA273" i="3" s="1"/>
  <c r="CA274" i="3" s="1"/>
  <c r="CA275" i="3" s="1"/>
  <c r="CA276" i="3" s="1"/>
  <c r="CA277" i="3" s="1"/>
  <c r="CA278" i="3" s="1"/>
  <c r="CA279" i="3" s="1"/>
  <c r="CA280" i="3" s="1"/>
  <c r="CA281" i="3" s="1"/>
  <c r="CA282" i="3" s="1"/>
  <c r="CA283" i="3" s="1"/>
  <c r="CA284" i="3" s="1"/>
  <c r="CA285" i="3" s="1"/>
  <c r="CA286" i="3" s="1"/>
  <c r="CA287" i="3" s="1"/>
  <c r="CA288" i="3" s="1"/>
  <c r="CA289" i="3" s="1"/>
  <c r="CA290" i="3" s="1"/>
  <c r="CA291" i="3" s="1"/>
  <c r="CA292" i="3" s="1"/>
  <c r="CA293" i="3" s="1"/>
  <c r="CA294" i="3" s="1"/>
  <c r="CA295" i="3" s="1"/>
  <c r="CA296" i="3" s="1"/>
  <c r="CA297" i="3" s="1"/>
  <c r="CA298" i="3" s="1"/>
  <c r="CA299" i="3" s="1"/>
  <c r="CA300" i="3" s="1"/>
  <c r="CA301" i="3" s="1"/>
  <c r="CA302" i="3" s="1"/>
  <c r="CA303" i="3" s="1"/>
  <c r="CA304" i="3" s="1"/>
  <c r="CA305" i="3" s="1"/>
  <c r="CA306" i="3" s="1"/>
  <c r="CA307" i="3" s="1"/>
  <c r="CA308" i="3" s="1"/>
  <c r="CA309" i="3" s="1"/>
  <c r="CA310" i="3" s="1"/>
  <c r="CA311" i="3" s="1"/>
  <c r="CA312" i="3" s="1"/>
  <c r="CA313" i="3" s="1"/>
  <c r="CA314" i="3" s="1"/>
  <c r="CA315" i="3" s="1"/>
  <c r="CA316" i="3" s="1"/>
  <c r="CA317" i="3" s="1"/>
  <c r="CA318" i="3" s="1"/>
  <c r="CA319" i="3" s="1"/>
  <c r="CA320" i="3" s="1"/>
  <c r="CA321" i="3" s="1"/>
  <c r="CA322" i="3" s="1"/>
  <c r="CA323" i="3" s="1"/>
  <c r="CA324" i="3" s="1"/>
  <c r="CA325" i="3" s="1"/>
  <c r="CA326" i="3" s="1"/>
  <c r="CA327" i="3" s="1"/>
  <c r="CA328" i="3" s="1"/>
  <c r="CA329" i="3" s="1"/>
  <c r="CA330" i="3" s="1"/>
  <c r="CA331" i="3" s="1"/>
  <c r="CA332" i="3" s="1"/>
  <c r="CA333" i="3" s="1"/>
  <c r="CA334" i="3" s="1"/>
  <c r="CA335" i="3" s="1"/>
  <c r="CA336" i="3" s="1"/>
  <c r="CA337" i="3" s="1"/>
  <c r="CA338" i="3" s="1"/>
  <c r="CA339" i="3" s="1"/>
  <c r="CA340" i="3" s="1"/>
  <c r="CA341" i="3" s="1"/>
  <c r="CA342" i="3" s="1"/>
  <c r="CA343" i="3" s="1"/>
  <c r="CA344" i="3" s="1"/>
  <c r="CA345" i="3" s="1"/>
  <c r="CA346" i="3" s="1"/>
  <c r="CA347" i="3" s="1"/>
  <c r="CA348" i="3" s="1"/>
  <c r="CA349" i="3" s="1"/>
  <c r="CA350" i="3" s="1"/>
  <c r="CA351" i="3" s="1"/>
  <c r="CA352" i="3" s="1"/>
  <c r="CA353" i="3" s="1"/>
  <c r="CA354" i="3" s="1"/>
  <c r="CA355" i="3" s="1"/>
  <c r="CA356" i="3" s="1"/>
  <c r="CA357" i="3" s="1"/>
  <c r="CA358" i="3" s="1"/>
  <c r="CA359" i="3" s="1"/>
  <c r="CA360" i="3" s="1"/>
  <c r="CA361" i="3" s="1"/>
  <c r="CA362" i="3" s="1"/>
  <c r="CA363" i="3" s="1"/>
  <c r="CA364" i="3" s="1"/>
  <c r="CA365" i="3" s="1"/>
  <c r="CA366" i="3" s="1"/>
  <c r="CA367" i="3" s="1"/>
  <c r="CA368" i="3" s="1"/>
  <c r="CA369" i="3" s="1"/>
  <c r="CA370" i="3" s="1"/>
  <c r="CA371" i="3" s="1"/>
  <c r="CA372" i="3" s="1"/>
  <c r="CA373" i="3" s="1"/>
  <c r="CA374" i="3" s="1"/>
  <c r="CA375" i="3" s="1"/>
  <c r="CA376" i="3" s="1"/>
  <c r="CA377" i="3" s="1"/>
  <c r="CA378" i="3" s="1"/>
  <c r="CA379" i="3" s="1"/>
  <c r="CA380" i="3" s="1"/>
  <c r="CA381" i="3" s="1"/>
  <c r="CA382" i="3" s="1"/>
  <c r="CA383" i="3" s="1"/>
  <c r="CA384" i="3" s="1"/>
  <c r="CA385" i="3" s="1"/>
  <c r="CA386" i="3" s="1"/>
  <c r="CA387" i="3" s="1"/>
  <c r="CA388" i="3" s="1"/>
  <c r="CA389" i="3" s="1"/>
  <c r="CA390" i="3" s="1"/>
  <c r="CA391" i="3" s="1"/>
  <c r="CA392" i="3" s="1"/>
  <c r="CA393" i="3" s="1"/>
  <c r="CA394" i="3" s="1"/>
  <c r="CA395" i="3" s="1"/>
  <c r="CA396" i="3" s="1"/>
  <c r="CA397" i="3" s="1"/>
  <c r="CA398" i="3" s="1"/>
  <c r="CA399" i="3" s="1"/>
  <c r="CA400" i="3" s="1"/>
  <c r="CA401" i="3" s="1"/>
  <c r="CA402" i="3" s="1"/>
  <c r="CA403" i="3" s="1"/>
  <c r="I34" i="3"/>
  <c r="H35" i="3" l="1"/>
  <c r="I35" i="3" s="1"/>
  <c r="M15" i="1"/>
  <c r="M17" i="1" s="1"/>
  <c r="J44" i="1" s="1"/>
  <c r="N44" i="1" s="1"/>
  <c r="E36" i="3"/>
  <c r="A36" i="3"/>
  <c r="CB29" i="3"/>
  <c r="CD29" i="3"/>
  <c r="CC29" i="3"/>
  <c r="CE29" i="3"/>
  <c r="CF29" i="3"/>
  <c r="N43" i="1"/>
  <c r="J50" i="1"/>
  <c r="J51" i="1" s="1"/>
  <c r="M19" i="1"/>
  <c r="G36" i="3"/>
  <c r="B36" i="3"/>
  <c r="C36" i="3" s="1"/>
  <c r="D36" i="3"/>
  <c r="N45" i="1" l="1"/>
  <c r="H36" i="3"/>
  <c r="I36" i="3" s="1"/>
  <c r="J45" i="1"/>
  <c r="H21" i="1"/>
  <c r="M24" i="1" s="1"/>
  <c r="J46" i="1" s="1"/>
  <c r="CG29" i="3"/>
  <c r="CH29" i="3" s="1"/>
  <c r="D37" i="3" l="1"/>
  <c r="E37" i="3"/>
  <c r="B37" i="3"/>
  <c r="C37" i="3" s="1"/>
  <c r="A37" i="3"/>
  <c r="G37" i="3"/>
  <c r="CD30" i="3"/>
  <c r="CE30" i="3"/>
  <c r="CB30" i="3"/>
  <c r="CC30" i="3" s="1"/>
  <c r="CF30" i="3"/>
  <c r="J47" i="1"/>
  <c r="CG30" i="3" l="1"/>
  <c r="CH30" i="3" s="1"/>
  <c r="H37" i="3"/>
  <c r="I37" i="3" s="1"/>
  <c r="E38" i="3" l="1"/>
  <c r="B38" i="3"/>
  <c r="C38" i="3" s="1"/>
  <c r="D38" i="3"/>
  <c r="G38" i="3"/>
  <c r="A38" i="3"/>
  <c r="CE31" i="3"/>
  <c r="CB31" i="3"/>
  <c r="CF31" i="3"/>
  <c r="CC31" i="3"/>
  <c r="CD31" i="3"/>
  <c r="H38" i="3" l="1"/>
  <c r="I38" i="3" s="1"/>
  <c r="CG31" i="3"/>
  <c r="CH31" i="3" s="1"/>
  <c r="CB32" i="3" l="1"/>
  <c r="CF32" i="3"/>
  <c r="CC32" i="3"/>
  <c r="CD32" i="3"/>
  <c r="CG32" i="3" s="1"/>
  <c r="CH32" i="3" s="1"/>
  <c r="CE32" i="3"/>
  <c r="B39" i="3"/>
  <c r="C39" i="3" s="1"/>
  <c r="G39" i="3"/>
  <c r="A39" i="3"/>
  <c r="D39" i="3"/>
  <c r="E39" i="3"/>
  <c r="CD33" i="3" l="1"/>
  <c r="CE33" i="3"/>
  <c r="CF33" i="3"/>
  <c r="CB33" i="3"/>
  <c r="CC33" i="3" s="1"/>
  <c r="H39" i="3"/>
  <c r="I39" i="3" s="1"/>
  <c r="CG33" i="3" l="1"/>
  <c r="CH33" i="3" s="1"/>
  <c r="E40" i="3"/>
  <c r="B40" i="3"/>
  <c r="C40" i="3" s="1"/>
  <c r="D40" i="3"/>
  <c r="G40" i="3"/>
  <c r="A40" i="3"/>
  <c r="H40" i="3" l="1"/>
  <c r="I40" i="3" s="1"/>
  <c r="D41" i="3"/>
  <c r="B41" i="3"/>
  <c r="C41" i="3" s="1"/>
  <c r="E41" i="3"/>
  <c r="A41" i="3"/>
  <c r="G41" i="3"/>
  <c r="CD34" i="3"/>
  <c r="CE34" i="3"/>
  <c r="CB34" i="3"/>
  <c r="CF34" i="3"/>
  <c r="CC34" i="3"/>
  <c r="CG34" i="3" l="1"/>
  <c r="CH34" i="3" s="1"/>
  <c r="CE35" i="3"/>
  <c r="CB35" i="3"/>
  <c r="CF35" i="3"/>
  <c r="CC35" i="3"/>
  <c r="CD35" i="3"/>
  <c r="CG35" i="3" s="1"/>
  <c r="CH35" i="3" s="1"/>
  <c r="H41" i="3"/>
  <c r="I41" i="3" s="1"/>
  <c r="CB36" i="3" l="1"/>
  <c r="CF36" i="3"/>
  <c r="CC36" i="3"/>
  <c r="CD36" i="3"/>
  <c r="CG36" i="3" s="1"/>
  <c r="CH36" i="3" s="1"/>
  <c r="CE36" i="3"/>
  <c r="E42" i="3"/>
  <c r="B42" i="3"/>
  <c r="C42" i="3" s="1"/>
  <c r="D42" i="3"/>
  <c r="A42" i="3"/>
  <c r="G42" i="3"/>
  <c r="H42" i="3" l="1"/>
  <c r="I42" i="3" s="1"/>
  <c r="B43" i="3" s="1"/>
  <c r="C43" i="3" s="1"/>
  <c r="CD37" i="3"/>
  <c r="CE37" i="3"/>
  <c r="CF37" i="3"/>
  <c r="CB37" i="3"/>
  <c r="CC37" i="3" s="1"/>
  <c r="A43" i="3"/>
  <c r="G43" i="3" l="1"/>
  <c r="E43" i="3"/>
  <c r="D43" i="3"/>
  <c r="H43" i="3" s="1"/>
  <c r="I43" i="3" s="1"/>
  <c r="CG37" i="3"/>
  <c r="CH37" i="3" s="1"/>
  <c r="D44" i="3" l="1"/>
  <c r="A44" i="3"/>
  <c r="B44" i="3"/>
  <c r="C44" i="3" s="1"/>
  <c r="G44" i="3"/>
  <c r="E44" i="3"/>
  <c r="CD38" i="3"/>
  <c r="CE38" i="3"/>
  <c r="CG38" i="3" s="1"/>
  <c r="CH38" i="3" s="1"/>
  <c r="CB38" i="3"/>
  <c r="CF38" i="3"/>
  <c r="CC38" i="3"/>
  <c r="H44" i="3" l="1"/>
  <c r="I44" i="3" s="1"/>
  <c r="CE39" i="3"/>
  <c r="CB39" i="3"/>
  <c r="CC39" i="3" s="1"/>
  <c r="CF39" i="3"/>
  <c r="CD39" i="3"/>
  <c r="D45" i="3"/>
  <c r="B45" i="3"/>
  <c r="C45" i="3" s="1"/>
  <c r="E45" i="3"/>
  <c r="G45" i="3"/>
  <c r="A45" i="3"/>
  <c r="CG39" i="3" l="1"/>
  <c r="CH39" i="3" s="1"/>
  <c r="H45" i="3"/>
  <c r="I45" i="3" s="1"/>
  <c r="E46" i="3" s="1"/>
  <c r="CB40" i="3"/>
  <c r="CF40" i="3"/>
  <c r="CC40" i="3"/>
  <c r="CD40" i="3"/>
  <c r="CG40" i="3" s="1"/>
  <c r="CH40" i="3" s="1"/>
  <c r="CE40" i="3"/>
  <c r="D46" i="3" l="1"/>
  <c r="A46" i="3"/>
  <c r="G46" i="3"/>
  <c r="B46" i="3"/>
  <c r="C46" i="3" s="1"/>
  <c r="CD41" i="3"/>
  <c r="CE41" i="3"/>
  <c r="CB41" i="3"/>
  <c r="CC41" i="3" s="1"/>
  <c r="CF41" i="3"/>
  <c r="CG41" i="3" l="1"/>
  <c r="CH41" i="3" s="1"/>
  <c r="H46" i="3"/>
  <c r="I46" i="3" s="1"/>
  <c r="CD42" i="3"/>
  <c r="CE42" i="3"/>
  <c r="CB42" i="3"/>
  <c r="CC42" i="3" s="1"/>
  <c r="CF42" i="3"/>
  <c r="G47" i="3" l="1"/>
  <c r="E47" i="3"/>
  <c r="D47" i="3"/>
  <c r="B47" i="3"/>
  <c r="C47" i="3" s="1"/>
  <c r="A47" i="3"/>
  <c r="CG42" i="3"/>
  <c r="CH42" i="3" s="1"/>
  <c r="H47" i="3" l="1"/>
  <c r="I47" i="3" s="1"/>
  <c r="D48" i="3"/>
  <c r="E48" i="3"/>
  <c r="A48" i="3"/>
  <c r="B48" i="3"/>
  <c r="C48" i="3" s="1"/>
  <c r="G48" i="3"/>
  <c r="CE43" i="3"/>
  <c r="CB43" i="3"/>
  <c r="CF43" i="3"/>
  <c r="CC43" i="3"/>
  <c r="CD43" i="3"/>
  <c r="CG43" i="3" l="1"/>
  <c r="CH43" i="3" s="1"/>
  <c r="H48" i="3"/>
  <c r="I48" i="3" s="1"/>
  <c r="CB44" i="3"/>
  <c r="CF44" i="3"/>
  <c r="CC44" i="3"/>
  <c r="CD44" i="3"/>
  <c r="CG44" i="3" s="1"/>
  <c r="CH44" i="3" s="1"/>
  <c r="CE44" i="3"/>
  <c r="D49" i="3" l="1"/>
  <c r="B49" i="3"/>
  <c r="C49" i="3" s="1"/>
  <c r="G49" i="3"/>
  <c r="A49" i="3"/>
  <c r="E49" i="3"/>
  <c r="CD45" i="3"/>
  <c r="CE45" i="3"/>
  <c r="CB45" i="3"/>
  <c r="CC45" i="3" s="1"/>
  <c r="CF45" i="3"/>
  <c r="H49" i="3" l="1"/>
  <c r="I49" i="3" s="1"/>
  <c r="CG45" i="3"/>
  <c r="CH45" i="3" s="1"/>
  <c r="G50" i="3" l="1"/>
  <c r="E50" i="3"/>
  <c r="B50" i="3"/>
  <c r="C50" i="3" s="1"/>
  <c r="D50" i="3"/>
  <c r="A50" i="3"/>
  <c r="CD46" i="3"/>
  <c r="CE46" i="3"/>
  <c r="CB46" i="3"/>
  <c r="CC46" i="3" s="1"/>
  <c r="CF46" i="3"/>
  <c r="H50" i="3" l="1"/>
  <c r="I50" i="3" s="1"/>
  <c r="CG46" i="3"/>
  <c r="CH46" i="3" s="1"/>
  <c r="D51" i="3" l="1"/>
  <c r="B51" i="3"/>
  <c r="C51" i="3" s="1"/>
  <c r="A51" i="3"/>
  <c r="G51" i="3"/>
  <c r="E51" i="3"/>
  <c r="CE47" i="3"/>
  <c r="CB47" i="3"/>
  <c r="CF47" i="3"/>
  <c r="CC47" i="3"/>
  <c r="CD47" i="3"/>
  <c r="CG47" i="3" s="1"/>
  <c r="CH47" i="3" s="1"/>
  <c r="H51" i="3" l="1"/>
  <c r="I51" i="3" s="1"/>
  <c r="CB48" i="3"/>
  <c r="CF48" i="3"/>
  <c r="CC48" i="3"/>
  <c r="CD48" i="3"/>
  <c r="CG48" i="3" s="1"/>
  <c r="CH48" i="3" s="1"/>
  <c r="CE48" i="3"/>
  <c r="D52" i="3" l="1"/>
  <c r="E52" i="3"/>
  <c r="B52" i="3"/>
  <c r="C52" i="3" s="1"/>
  <c r="A52" i="3"/>
  <c r="G52" i="3"/>
  <c r="CD49" i="3"/>
  <c r="CE49" i="3"/>
  <c r="CF49" i="3"/>
  <c r="CB49" i="3"/>
  <c r="CC49" i="3" s="1"/>
  <c r="CG49" i="3" l="1"/>
  <c r="CH49" i="3" s="1"/>
  <c r="H52" i="3"/>
  <c r="I52" i="3" s="1"/>
  <c r="CD50" i="3"/>
  <c r="CE50" i="3"/>
  <c r="CB50" i="3"/>
  <c r="CC50" i="3" s="1"/>
  <c r="CG50" i="3" s="1"/>
  <c r="CH50" i="3" s="1"/>
  <c r="CF50" i="3"/>
  <c r="A53" i="3" l="1"/>
  <c r="B53" i="3"/>
  <c r="C53" i="3" s="1"/>
  <c r="E53" i="3"/>
  <c r="D53" i="3"/>
  <c r="G53" i="3"/>
  <c r="CE51" i="3"/>
  <c r="CB51" i="3"/>
  <c r="CF51" i="3"/>
  <c r="CC51" i="3"/>
  <c r="CD51" i="3"/>
  <c r="CG51" i="3" l="1"/>
  <c r="CH51" i="3" s="1"/>
  <c r="H53" i="3"/>
  <c r="I53" i="3" s="1"/>
  <c r="CB52" i="3"/>
  <c r="CF52" i="3"/>
  <c r="CC52" i="3"/>
  <c r="CD52" i="3"/>
  <c r="CG52" i="3" s="1"/>
  <c r="CH52" i="3" s="1"/>
  <c r="CE52" i="3"/>
  <c r="G54" i="3" l="1"/>
  <c r="A54" i="3"/>
  <c r="B54" i="3"/>
  <c r="C54" i="3" s="1"/>
  <c r="D54" i="3"/>
  <c r="H54" i="3" s="1"/>
  <c r="I54" i="3" s="1"/>
  <c r="E54" i="3"/>
  <c r="CD53" i="3"/>
  <c r="CE53" i="3"/>
  <c r="CB53" i="3"/>
  <c r="CC53" i="3" s="1"/>
  <c r="CF53" i="3"/>
  <c r="G55" i="3" l="1"/>
  <c r="E55" i="3"/>
  <c r="D55" i="3"/>
  <c r="A55" i="3"/>
  <c r="B55" i="3"/>
  <c r="C55" i="3" s="1"/>
  <c r="CG53" i="3"/>
  <c r="CH53" i="3" s="1"/>
  <c r="H55" i="3" l="1"/>
  <c r="I55" i="3" s="1"/>
  <c r="CD54" i="3"/>
  <c r="CE54" i="3"/>
  <c r="CB54" i="3"/>
  <c r="CF54" i="3"/>
  <c r="CC54" i="3"/>
  <c r="CG54" i="3" l="1"/>
  <c r="CH54" i="3" s="1"/>
  <c r="E56" i="3"/>
  <c r="D56" i="3"/>
  <c r="G56" i="3"/>
  <c r="B56" i="3"/>
  <c r="C56" i="3" s="1"/>
  <c r="A56" i="3"/>
  <c r="CE55" i="3"/>
  <c r="CB55" i="3"/>
  <c r="CF55" i="3"/>
  <c r="CC55" i="3"/>
  <c r="CD55" i="3"/>
  <c r="CG55" i="3" s="1"/>
  <c r="CH55" i="3" s="1"/>
  <c r="H56" i="3" l="1"/>
  <c r="I56" i="3" s="1"/>
  <c r="CB56" i="3"/>
  <c r="CF56" i="3"/>
  <c r="CC56" i="3"/>
  <c r="CD56" i="3"/>
  <c r="CG56" i="3" s="1"/>
  <c r="CH56" i="3" s="1"/>
  <c r="CE56" i="3"/>
  <c r="G57" i="3" l="1"/>
  <c r="A57" i="3"/>
  <c r="B57" i="3"/>
  <c r="C57" i="3" s="1"/>
  <c r="E57" i="3"/>
  <c r="D57" i="3"/>
  <c r="CD57" i="3"/>
  <c r="CE57" i="3"/>
  <c r="CB57" i="3"/>
  <c r="CC57" i="3" s="1"/>
  <c r="CF57" i="3"/>
  <c r="H57" i="3" l="1"/>
  <c r="I57" i="3" s="1"/>
  <c r="B58" i="3" s="1"/>
  <c r="C58" i="3" s="1"/>
  <c r="CG57" i="3"/>
  <c r="CH57" i="3" s="1"/>
  <c r="E58" i="3" l="1"/>
  <c r="D58" i="3"/>
  <c r="G58" i="3"/>
  <c r="A58" i="3"/>
  <c r="CD58" i="3"/>
  <c r="CE58" i="3"/>
  <c r="CB58" i="3"/>
  <c r="CC58" i="3" s="1"/>
  <c r="CF58" i="3"/>
  <c r="H58" i="3" l="1"/>
  <c r="I58" i="3" s="1"/>
  <c r="D59" i="3"/>
  <c r="B59" i="3"/>
  <c r="A59" i="3"/>
  <c r="C59" i="3"/>
  <c r="G59" i="3"/>
  <c r="E59" i="3"/>
  <c r="CG58" i="3"/>
  <c r="CH58" i="3" s="1"/>
  <c r="H59" i="3" l="1"/>
  <c r="I59" i="3" s="1"/>
  <c r="CE59" i="3"/>
  <c r="CB59" i="3"/>
  <c r="CF59" i="3"/>
  <c r="CC59" i="3"/>
  <c r="CD59" i="3"/>
  <c r="CG59" i="3" s="1"/>
  <c r="CH59" i="3" s="1"/>
  <c r="B60" i="3" l="1"/>
  <c r="C60" i="3" s="1"/>
  <c r="G60" i="3"/>
  <c r="D60" i="3"/>
  <c r="A60" i="3"/>
  <c r="E60" i="3"/>
  <c r="CB60" i="3"/>
  <c r="CF60" i="3"/>
  <c r="CC60" i="3"/>
  <c r="CD60" i="3"/>
  <c r="CG60" i="3" s="1"/>
  <c r="CH60" i="3" s="1"/>
  <c r="CE60" i="3"/>
  <c r="H60" i="3" l="1"/>
  <c r="I60" i="3" s="1"/>
  <c r="G61" i="3" s="1"/>
  <c r="B61" i="3"/>
  <c r="C61" i="3" s="1"/>
  <c r="E61" i="3"/>
  <c r="D61" i="3"/>
  <c r="A61" i="3"/>
  <c r="CD61" i="3"/>
  <c r="CE61" i="3"/>
  <c r="CB61" i="3"/>
  <c r="CC61" i="3" s="1"/>
  <c r="CF61" i="3"/>
  <c r="H61" i="3" l="1"/>
  <c r="I61" i="3" s="1"/>
  <c r="D62" i="3" s="1"/>
  <c r="G62" i="3"/>
  <c r="B62" i="3"/>
  <c r="C62" i="3" s="1"/>
  <c r="E62" i="3"/>
  <c r="A62" i="3"/>
  <c r="CG61" i="3"/>
  <c r="CH61" i="3" s="1"/>
  <c r="H62" i="3" l="1"/>
  <c r="I62" i="3" s="1"/>
  <c r="CD62" i="3"/>
  <c r="CE62" i="3"/>
  <c r="CB62" i="3"/>
  <c r="CC62" i="3" s="1"/>
  <c r="CF62" i="3"/>
  <c r="E63" i="3" l="1"/>
  <c r="G63" i="3"/>
  <c r="D63" i="3"/>
  <c r="B63" i="3"/>
  <c r="C63" i="3" s="1"/>
  <c r="A63" i="3"/>
  <c r="CG62" i="3"/>
  <c r="CH62" i="3" s="1"/>
  <c r="H63" i="3" l="1"/>
  <c r="I63" i="3" s="1"/>
  <c r="CE63" i="3"/>
  <c r="CB63" i="3"/>
  <c r="CF63" i="3"/>
  <c r="CC63" i="3"/>
  <c r="CD63" i="3"/>
  <c r="CG63" i="3" s="1"/>
  <c r="CH63" i="3" s="1"/>
  <c r="D64" i="3" l="1"/>
  <c r="B64" i="3"/>
  <c r="C64" i="3" s="1"/>
  <c r="A64" i="3"/>
  <c r="E64" i="3"/>
  <c r="G64" i="3"/>
  <c r="CB64" i="3"/>
  <c r="CF64" i="3"/>
  <c r="CC64" i="3"/>
  <c r="CD64" i="3"/>
  <c r="CG64" i="3" s="1"/>
  <c r="CH64" i="3" s="1"/>
  <c r="CE64" i="3"/>
  <c r="H64" i="3" l="1"/>
  <c r="I64" i="3" s="1"/>
  <c r="CD65" i="3"/>
  <c r="CE65" i="3"/>
  <c r="CF65" i="3"/>
  <c r="CB65" i="3"/>
  <c r="CC65" i="3" s="1"/>
  <c r="E65" i="3" l="1"/>
  <c r="D65" i="3"/>
  <c r="B65" i="3"/>
  <c r="C65" i="3" s="1"/>
  <c r="A65" i="3"/>
  <c r="G65" i="3"/>
  <c r="CG65" i="3"/>
  <c r="CH65" i="3" s="1"/>
  <c r="H65" i="3" l="1"/>
  <c r="I65" i="3" s="1"/>
  <c r="CD66" i="3"/>
  <c r="CE66" i="3"/>
  <c r="CB66" i="3"/>
  <c r="CC66" i="3" s="1"/>
  <c r="CF66" i="3"/>
  <c r="CG66" i="3" l="1"/>
  <c r="CH66" i="3" s="1"/>
  <c r="B66" i="3"/>
  <c r="C66" i="3" s="1"/>
  <c r="E66" i="3"/>
  <c r="A66" i="3"/>
  <c r="D66" i="3"/>
  <c r="G66" i="3"/>
  <c r="CE67" i="3"/>
  <c r="CB67" i="3"/>
  <c r="CF67" i="3"/>
  <c r="CC67" i="3"/>
  <c r="CD67" i="3"/>
  <c r="CG67" i="3" s="1"/>
  <c r="CH67" i="3" s="1"/>
  <c r="H66" i="3" l="1"/>
  <c r="I66" i="3" s="1"/>
  <c r="CB68" i="3"/>
  <c r="CF68" i="3"/>
  <c r="CC68" i="3"/>
  <c r="CD68" i="3"/>
  <c r="CE68" i="3"/>
  <c r="CG68" i="3" s="1"/>
  <c r="CH68" i="3" s="1"/>
  <c r="E67" i="3" l="1"/>
  <c r="G67" i="3"/>
  <c r="D67" i="3"/>
  <c r="B67" i="3"/>
  <c r="C67" i="3" s="1"/>
  <c r="A67" i="3"/>
  <c r="CD69" i="3"/>
  <c r="CE69" i="3"/>
  <c r="CF69" i="3"/>
  <c r="CB69" i="3"/>
  <c r="CC69" i="3" s="1"/>
  <c r="H67" i="3" l="1"/>
  <c r="I67" i="3" s="1"/>
  <c r="CG69" i="3"/>
  <c r="CH69" i="3" s="1"/>
  <c r="A68" i="3" l="1"/>
  <c r="D68" i="3"/>
  <c r="G68" i="3"/>
  <c r="B68" i="3"/>
  <c r="C68" i="3" s="1"/>
  <c r="E68" i="3"/>
  <c r="CD70" i="3"/>
  <c r="CE70" i="3"/>
  <c r="CB70" i="3"/>
  <c r="CC70" i="3" s="1"/>
  <c r="CF70" i="3"/>
  <c r="CG70" i="3" l="1"/>
  <c r="CH70" i="3" s="1"/>
  <c r="H68" i="3"/>
  <c r="I68" i="3" s="1"/>
  <c r="D69" i="3"/>
  <c r="A69" i="3"/>
  <c r="B69" i="3"/>
  <c r="C69" i="3" s="1"/>
  <c r="E69" i="3"/>
  <c r="G69" i="3"/>
  <c r="CE71" i="3"/>
  <c r="CB71" i="3"/>
  <c r="CF71" i="3"/>
  <c r="CC71" i="3"/>
  <c r="CD71" i="3"/>
  <c r="CG71" i="3" s="1"/>
  <c r="CH71" i="3" s="1"/>
  <c r="H69" i="3" l="1"/>
  <c r="I69" i="3" s="1"/>
  <c r="D70" i="3"/>
  <c r="A70" i="3"/>
  <c r="B70" i="3"/>
  <c r="C70" i="3" s="1"/>
  <c r="E70" i="3"/>
  <c r="G70" i="3"/>
  <c r="CB72" i="3"/>
  <c r="CF72" i="3"/>
  <c r="CC72" i="3"/>
  <c r="CD72" i="3"/>
  <c r="CE72" i="3"/>
  <c r="CG72" i="3" s="1"/>
  <c r="CH72" i="3" s="1"/>
  <c r="H70" i="3" l="1"/>
  <c r="I70" i="3" s="1"/>
  <c r="A71" i="3"/>
  <c r="D71" i="3"/>
  <c r="B71" i="3"/>
  <c r="C71" i="3" s="1"/>
  <c r="E71" i="3"/>
  <c r="G71" i="3"/>
  <c r="CD73" i="3"/>
  <c r="CE73" i="3"/>
  <c r="CB73" i="3"/>
  <c r="CC73" i="3" s="1"/>
  <c r="CF73" i="3"/>
  <c r="H71" i="3" l="1"/>
  <c r="I71" i="3" s="1"/>
  <c r="CG73" i="3"/>
  <c r="CH73" i="3" s="1"/>
  <c r="G72" i="3" l="1"/>
  <c r="E72" i="3"/>
  <c r="B72" i="3"/>
  <c r="C72" i="3" s="1"/>
  <c r="D72" i="3"/>
  <c r="A72" i="3"/>
  <c r="CD74" i="3"/>
  <c r="CE74" i="3"/>
  <c r="CB74" i="3"/>
  <c r="CF74" i="3"/>
  <c r="CC74" i="3"/>
  <c r="CG74" i="3" l="1"/>
  <c r="CH74" i="3" s="1"/>
  <c r="H72" i="3"/>
  <c r="I72" i="3" s="1"/>
  <c r="B73" i="3" s="1"/>
  <c r="C73" i="3" s="1"/>
  <c r="D73" i="3"/>
  <c r="E73" i="3"/>
  <c r="G73" i="3"/>
  <c r="A73" i="3"/>
  <c r="CE75" i="3"/>
  <c r="CB75" i="3"/>
  <c r="CF75" i="3"/>
  <c r="CC75" i="3"/>
  <c r="CD75" i="3"/>
  <c r="CG75" i="3" l="1"/>
  <c r="CH75" i="3" s="1"/>
  <c r="H73" i="3"/>
  <c r="I73" i="3" s="1"/>
  <c r="D74" i="3" s="1"/>
  <c r="A74" i="3"/>
  <c r="B74" i="3"/>
  <c r="C74" i="3" s="1"/>
  <c r="G74" i="3"/>
  <c r="CB76" i="3"/>
  <c r="CF76" i="3"/>
  <c r="CC76" i="3"/>
  <c r="CD76" i="3"/>
  <c r="CG76" i="3" s="1"/>
  <c r="CH76" i="3" s="1"/>
  <c r="CE76" i="3"/>
  <c r="E74" i="3" l="1"/>
  <c r="H74" i="3"/>
  <c r="I74" i="3" s="1"/>
  <c r="CD77" i="3"/>
  <c r="CE77" i="3"/>
  <c r="CF77" i="3"/>
  <c r="CB77" i="3"/>
  <c r="CC77" i="3" s="1"/>
  <c r="CG77" i="3" l="1"/>
  <c r="CH77" i="3" s="1"/>
  <c r="E75" i="3"/>
  <c r="A75" i="3"/>
  <c r="D75" i="3"/>
  <c r="B75" i="3"/>
  <c r="C75" i="3" s="1"/>
  <c r="G75" i="3"/>
  <c r="CE78" i="3"/>
  <c r="CB78" i="3"/>
  <c r="CC78" i="3" s="1"/>
  <c r="CF78" i="3"/>
  <c r="CD78" i="3"/>
  <c r="CG78" i="3" s="1"/>
  <c r="CH78" i="3" s="1"/>
  <c r="H75" i="3" l="1"/>
  <c r="I75" i="3" s="1"/>
  <c r="CB79" i="3"/>
  <c r="CF79" i="3"/>
  <c r="CC79" i="3"/>
  <c r="CE79" i="3"/>
  <c r="CD79" i="3"/>
  <c r="CG79" i="3" s="1"/>
  <c r="CH79" i="3" s="1"/>
  <c r="A76" i="3" l="1"/>
  <c r="E76" i="3"/>
  <c r="D76" i="3"/>
  <c r="B76" i="3"/>
  <c r="C76" i="3" s="1"/>
  <c r="G76" i="3"/>
  <c r="CD80" i="3"/>
  <c r="CF80" i="3"/>
  <c r="CE80" i="3"/>
  <c r="CB80" i="3"/>
  <c r="CC80" i="3" s="1"/>
  <c r="H76" i="3" l="1"/>
  <c r="I76" i="3" s="1"/>
  <c r="B77" i="3"/>
  <c r="C77" i="3" s="1"/>
  <c r="E77" i="3"/>
  <c r="G77" i="3"/>
  <c r="D77" i="3"/>
  <c r="A77" i="3"/>
  <c r="CG80" i="3"/>
  <c r="CH80" i="3" s="1"/>
  <c r="H77" i="3" l="1"/>
  <c r="I77" i="3" s="1"/>
  <c r="B78" i="3"/>
  <c r="C78" i="3" s="1"/>
  <c r="D78" i="3"/>
  <c r="G78" i="3"/>
  <c r="E78" i="3"/>
  <c r="A78" i="3"/>
  <c r="CD81" i="3"/>
  <c r="CE81" i="3"/>
  <c r="CB81" i="3"/>
  <c r="CC81" i="3" s="1"/>
  <c r="CG81" i="3" s="1"/>
  <c r="CH81" i="3" s="1"/>
  <c r="CF81" i="3"/>
  <c r="H78" i="3" l="1"/>
  <c r="I78" i="3" s="1"/>
  <c r="CE82" i="3"/>
  <c r="CB82" i="3"/>
  <c r="CF82" i="3"/>
  <c r="CD82" i="3"/>
  <c r="CC82" i="3"/>
  <c r="CG82" i="3" l="1"/>
  <c r="CH82" i="3" s="1"/>
  <c r="A79" i="3"/>
  <c r="E79" i="3"/>
  <c r="B79" i="3"/>
  <c r="C79" i="3" s="1"/>
  <c r="D79" i="3"/>
  <c r="G79" i="3"/>
  <c r="CB83" i="3"/>
  <c r="CF83" i="3"/>
  <c r="CC83" i="3"/>
  <c r="CD83" i="3"/>
  <c r="CG83" i="3" s="1"/>
  <c r="CH83" i="3" s="1"/>
  <c r="CE83" i="3"/>
  <c r="H79" i="3" l="1"/>
  <c r="I79" i="3" s="1"/>
  <c r="CD84" i="3"/>
  <c r="CB84" i="3"/>
  <c r="CC84" i="3" s="1"/>
  <c r="CE84" i="3"/>
  <c r="CF84" i="3"/>
  <c r="CG84" i="3" l="1"/>
  <c r="CH84" i="3" s="1"/>
  <c r="D80" i="3"/>
  <c r="G80" i="3"/>
  <c r="E80" i="3"/>
  <c r="A80" i="3"/>
  <c r="B80" i="3"/>
  <c r="C80" i="3" s="1"/>
  <c r="CD85" i="3"/>
  <c r="CE85" i="3"/>
  <c r="CF85" i="3"/>
  <c r="CB85" i="3"/>
  <c r="CC85" i="3" s="1"/>
  <c r="CG85" i="3" l="1"/>
  <c r="CH85" i="3" s="1"/>
  <c r="H80" i="3"/>
  <c r="I80" i="3" s="1"/>
  <c r="CE86" i="3"/>
  <c r="CB86" i="3"/>
  <c r="CF86" i="3"/>
  <c r="CD86" i="3"/>
  <c r="CG86" i="3" s="1"/>
  <c r="CH86" i="3" s="1"/>
  <c r="CC86" i="3"/>
  <c r="D81" i="3" l="1"/>
  <c r="A81" i="3"/>
  <c r="G81" i="3"/>
  <c r="B81" i="3"/>
  <c r="C81" i="3" s="1"/>
  <c r="E81" i="3"/>
  <c r="CB87" i="3"/>
  <c r="CF87" i="3"/>
  <c r="CC87" i="3"/>
  <c r="CE87" i="3"/>
  <c r="CD87" i="3"/>
  <c r="CG87" i="3" s="1"/>
  <c r="CH87" i="3" s="1"/>
  <c r="H81" i="3" l="1"/>
  <c r="I81" i="3" s="1"/>
  <c r="G82" i="3"/>
  <c r="E82" i="3"/>
  <c r="A82" i="3"/>
  <c r="D82" i="3"/>
  <c r="B82" i="3"/>
  <c r="C82" i="3" s="1"/>
  <c r="CD88" i="3"/>
  <c r="CF88" i="3"/>
  <c r="CE88" i="3"/>
  <c r="CB88" i="3"/>
  <c r="CC88" i="3" s="1"/>
  <c r="H82" i="3" l="1"/>
  <c r="I82" i="3" s="1"/>
  <c r="A83" i="3"/>
  <c r="D83" i="3"/>
  <c r="B83" i="3"/>
  <c r="C83" i="3" s="1"/>
  <c r="E83" i="3"/>
  <c r="G83" i="3"/>
  <c r="CG88" i="3"/>
  <c r="CH88" i="3" s="1"/>
  <c r="H83" i="3" l="1"/>
  <c r="I83" i="3" s="1"/>
  <c r="CD89" i="3"/>
  <c r="CE89" i="3"/>
  <c r="CB89" i="3"/>
  <c r="CC89" i="3"/>
  <c r="CF89" i="3"/>
  <c r="CG89" i="3" s="1"/>
  <c r="CH89" i="3" s="1"/>
  <c r="E84" i="3" l="1"/>
  <c r="A84" i="3"/>
  <c r="G84" i="3"/>
  <c r="D84" i="3"/>
  <c r="B84" i="3"/>
  <c r="C84" i="3" s="1"/>
  <c r="CE90" i="3"/>
  <c r="CB90" i="3"/>
  <c r="CF90" i="3"/>
  <c r="CG90" i="3" s="1"/>
  <c r="CH90" i="3" s="1"/>
  <c r="CD90" i="3"/>
  <c r="CC90" i="3"/>
  <c r="H84" i="3" l="1"/>
  <c r="I84" i="3" s="1"/>
  <c r="B85" i="3"/>
  <c r="C85" i="3" s="1"/>
  <c r="G85" i="3"/>
  <c r="E85" i="3"/>
  <c r="A85" i="3"/>
  <c r="D85" i="3"/>
  <c r="CB91" i="3"/>
  <c r="CF91" i="3"/>
  <c r="CC91" i="3"/>
  <c r="CD91" i="3"/>
  <c r="CG91" i="3" s="1"/>
  <c r="CH91" i="3" s="1"/>
  <c r="CE91" i="3"/>
  <c r="H85" i="3" l="1"/>
  <c r="I85" i="3" s="1"/>
  <c r="B86" i="3"/>
  <c r="C86" i="3" s="1"/>
  <c r="A86" i="3"/>
  <c r="G86" i="3"/>
  <c r="D86" i="3"/>
  <c r="E86" i="3"/>
  <c r="CD92" i="3"/>
  <c r="CB92" i="3"/>
  <c r="CC92" i="3" s="1"/>
  <c r="CF92" i="3"/>
  <c r="CE92" i="3"/>
  <c r="H86" i="3" l="1"/>
  <c r="I86" i="3" s="1"/>
  <c r="G87" i="3"/>
  <c r="E87" i="3"/>
  <c r="A87" i="3"/>
  <c r="D87" i="3"/>
  <c r="B87" i="3"/>
  <c r="C87" i="3" s="1"/>
  <c r="CG92" i="3"/>
  <c r="CH92" i="3" s="1"/>
  <c r="H87" i="3" l="1"/>
  <c r="I87" i="3" s="1"/>
  <c r="CD93" i="3"/>
  <c r="CE93" i="3"/>
  <c r="CF93" i="3"/>
  <c r="CB93" i="3"/>
  <c r="CC93" i="3" s="1"/>
  <c r="CG93" i="3" l="1"/>
  <c r="CH93" i="3" s="1"/>
  <c r="A88" i="3"/>
  <c r="E88" i="3"/>
  <c r="D88" i="3"/>
  <c r="B88" i="3"/>
  <c r="C88" i="3" s="1"/>
  <c r="G88" i="3"/>
  <c r="CE94" i="3"/>
  <c r="CB94" i="3"/>
  <c r="CF94" i="3"/>
  <c r="CD94" i="3"/>
  <c r="CG94" i="3" s="1"/>
  <c r="CH94" i="3" s="1"/>
  <c r="CC94" i="3"/>
  <c r="H88" i="3" l="1"/>
  <c r="I88" i="3" s="1"/>
  <c r="D89" i="3"/>
  <c r="G89" i="3"/>
  <c r="B89" i="3"/>
  <c r="C89" i="3" s="1"/>
  <c r="A89" i="3"/>
  <c r="E89" i="3"/>
  <c r="CB95" i="3"/>
  <c r="CF95" i="3"/>
  <c r="CC95" i="3"/>
  <c r="CE95" i="3"/>
  <c r="CD95" i="3"/>
  <c r="CG95" i="3" s="1"/>
  <c r="CH95" i="3" s="1"/>
  <c r="H89" i="3" l="1"/>
  <c r="I89" i="3" s="1"/>
  <c r="G90" i="3"/>
  <c r="A90" i="3"/>
  <c r="D90" i="3"/>
  <c r="E90" i="3"/>
  <c r="B90" i="3"/>
  <c r="C90" i="3" s="1"/>
  <c r="CD96" i="3"/>
  <c r="CF96" i="3"/>
  <c r="CE96" i="3"/>
  <c r="CB96" i="3"/>
  <c r="CC96" i="3" s="1"/>
  <c r="H90" i="3" l="1"/>
  <c r="I90" i="3" s="1"/>
  <c r="CG96" i="3"/>
  <c r="CH96" i="3" s="1"/>
  <c r="A91" i="3" l="1"/>
  <c r="G91" i="3"/>
  <c r="B91" i="3"/>
  <c r="C91" i="3" s="1"/>
  <c r="E91" i="3"/>
  <c r="D91" i="3"/>
  <c r="CD97" i="3"/>
  <c r="CE97" i="3"/>
  <c r="CB97" i="3"/>
  <c r="CC97" i="3"/>
  <c r="CF97" i="3"/>
  <c r="CG97" i="3" s="1"/>
  <c r="CH97" i="3" s="1"/>
  <c r="H91" i="3" l="1"/>
  <c r="I91" i="3" s="1"/>
  <c r="D92" i="3"/>
  <c r="A92" i="3"/>
  <c r="E92" i="3"/>
  <c r="B92" i="3"/>
  <c r="C92" i="3" s="1"/>
  <c r="G92" i="3"/>
  <c r="CE98" i="3"/>
  <c r="CB98" i="3"/>
  <c r="CC98" i="3" s="1"/>
  <c r="CF98" i="3"/>
  <c r="CD98" i="3"/>
  <c r="CG98" i="3" s="1"/>
  <c r="CH98" i="3" s="1"/>
  <c r="H92" i="3" l="1"/>
  <c r="I92" i="3" s="1"/>
  <c r="E93" i="3"/>
  <c r="A93" i="3"/>
  <c r="D93" i="3"/>
  <c r="G93" i="3"/>
  <c r="B93" i="3"/>
  <c r="C93" i="3" s="1"/>
  <c r="CB99" i="3"/>
  <c r="CF99" i="3"/>
  <c r="CC99" i="3"/>
  <c r="CE99" i="3"/>
  <c r="CD99" i="3"/>
  <c r="CG99" i="3" s="1"/>
  <c r="CH99" i="3" s="1"/>
  <c r="H93" i="3" l="1"/>
  <c r="I93" i="3" s="1"/>
  <c r="CD100" i="3"/>
  <c r="CB100" i="3"/>
  <c r="CC100" i="3" s="1"/>
  <c r="CF100" i="3"/>
  <c r="CE100" i="3"/>
  <c r="A94" i="3" l="1"/>
  <c r="E94" i="3"/>
  <c r="D94" i="3"/>
  <c r="G94" i="3"/>
  <c r="B94" i="3"/>
  <c r="C94" i="3" s="1"/>
  <c r="CG100" i="3"/>
  <c r="CH100" i="3" s="1"/>
  <c r="H94" i="3" l="1"/>
  <c r="I94" i="3" s="1"/>
  <c r="B95" i="3"/>
  <c r="C95" i="3" s="1"/>
  <c r="E95" i="3"/>
  <c r="A95" i="3"/>
  <c r="G95" i="3"/>
  <c r="D95" i="3"/>
  <c r="CD101" i="3"/>
  <c r="CE101" i="3"/>
  <c r="CB101" i="3"/>
  <c r="CC101" i="3" s="1"/>
  <c r="CF101" i="3"/>
  <c r="CG101" i="3" l="1"/>
  <c r="CH101" i="3" s="1"/>
  <c r="H95" i="3"/>
  <c r="I95" i="3" s="1"/>
  <c r="CE102" i="3"/>
  <c r="CB102" i="3"/>
  <c r="CF102" i="3"/>
  <c r="CD102" i="3"/>
  <c r="CG102" i="3" s="1"/>
  <c r="CH102" i="3" s="1"/>
  <c r="CC102" i="3"/>
  <c r="D96" i="3" l="1"/>
  <c r="A96" i="3"/>
  <c r="B96" i="3"/>
  <c r="C96" i="3" s="1"/>
  <c r="G96" i="3"/>
  <c r="E96" i="3"/>
  <c r="CB103" i="3"/>
  <c r="CF103" i="3"/>
  <c r="CC103" i="3"/>
  <c r="CE103" i="3"/>
  <c r="CD103" i="3"/>
  <c r="CG103" i="3" s="1"/>
  <c r="CH103" i="3" s="1"/>
  <c r="H96" i="3" l="1"/>
  <c r="I96" i="3" s="1"/>
  <c r="CD104" i="3"/>
  <c r="CF104" i="3"/>
  <c r="CB104" i="3"/>
  <c r="CC104" i="3" s="1"/>
  <c r="CE104" i="3"/>
  <c r="B97" i="3" l="1"/>
  <c r="C97" i="3" s="1"/>
  <c r="A97" i="3"/>
  <c r="G97" i="3"/>
  <c r="E97" i="3"/>
  <c r="D97" i="3"/>
  <c r="CG104" i="3"/>
  <c r="CH104" i="3" s="1"/>
  <c r="H97" i="3" l="1"/>
  <c r="I97" i="3" s="1"/>
  <c r="D98" i="3"/>
  <c r="A98" i="3"/>
  <c r="B98" i="3"/>
  <c r="C98" i="3"/>
  <c r="E98" i="3"/>
  <c r="G98" i="3"/>
  <c r="CD105" i="3"/>
  <c r="CE105" i="3"/>
  <c r="CF105" i="3"/>
  <c r="CG105" i="3" s="1"/>
  <c r="CH105" i="3" s="1"/>
  <c r="CB105" i="3"/>
  <c r="CC105" i="3"/>
  <c r="H98" i="3" l="1"/>
  <c r="I98" i="3" s="1"/>
  <c r="CE106" i="3"/>
  <c r="CB106" i="3"/>
  <c r="CF106" i="3"/>
  <c r="CD106" i="3"/>
  <c r="CG106" i="3" s="1"/>
  <c r="CH106" i="3" s="1"/>
  <c r="CC106" i="3"/>
  <c r="B99" i="3" l="1"/>
  <c r="C99" i="3" s="1"/>
  <c r="E99" i="3"/>
  <c r="G99" i="3"/>
  <c r="A99" i="3"/>
  <c r="D99" i="3"/>
  <c r="CB107" i="3"/>
  <c r="CF107" i="3"/>
  <c r="CC107" i="3"/>
  <c r="CD107" i="3"/>
  <c r="CG107" i="3" s="1"/>
  <c r="CH107" i="3" s="1"/>
  <c r="CE107" i="3"/>
  <c r="H99" i="3" l="1"/>
  <c r="I99" i="3" s="1"/>
  <c r="CD108" i="3"/>
  <c r="CB108" i="3"/>
  <c r="CC108" i="3" s="1"/>
  <c r="CF108" i="3"/>
  <c r="CE108" i="3"/>
  <c r="D100" i="3" l="1"/>
  <c r="E100" i="3"/>
  <c r="A100" i="3"/>
  <c r="G100" i="3"/>
  <c r="B100" i="3"/>
  <c r="C100" i="3" s="1"/>
  <c r="CG108" i="3"/>
  <c r="CH108" i="3" s="1"/>
  <c r="H100" i="3" l="1"/>
  <c r="I100" i="3" s="1"/>
  <c r="CD109" i="3"/>
  <c r="CE109" i="3"/>
  <c r="CB109" i="3"/>
  <c r="CC109" i="3" s="1"/>
  <c r="CF109" i="3"/>
  <c r="CG109" i="3" l="1"/>
  <c r="CH109" i="3" s="1"/>
  <c r="A101" i="3"/>
  <c r="B101" i="3"/>
  <c r="C101" i="3" s="1"/>
  <c r="D101" i="3"/>
  <c r="G101" i="3"/>
  <c r="E101" i="3"/>
  <c r="CE110" i="3"/>
  <c r="CB110" i="3"/>
  <c r="CF110" i="3"/>
  <c r="CD110" i="3"/>
  <c r="CC110" i="3"/>
  <c r="CG110" i="3" l="1"/>
  <c r="CH110" i="3" s="1"/>
  <c r="H101" i="3"/>
  <c r="I101" i="3" s="1"/>
  <c r="CB111" i="3"/>
  <c r="CF111" i="3"/>
  <c r="CC111" i="3"/>
  <c r="CE111" i="3"/>
  <c r="CD111" i="3"/>
  <c r="CG111" i="3" s="1"/>
  <c r="CH111" i="3" s="1"/>
  <c r="B102" i="3" l="1"/>
  <c r="C102" i="3" s="1"/>
  <c r="G102" i="3"/>
  <c r="E102" i="3"/>
  <c r="A102" i="3"/>
  <c r="D102" i="3"/>
  <c r="CD112" i="3"/>
  <c r="CF112" i="3"/>
  <c r="CE112" i="3"/>
  <c r="CB112" i="3"/>
  <c r="CC112" i="3" s="1"/>
  <c r="H102" i="3" l="1"/>
  <c r="I102" i="3" s="1"/>
  <c r="CG112" i="3"/>
  <c r="CH112" i="3" s="1"/>
  <c r="A103" i="3" l="1"/>
  <c r="D103" i="3"/>
  <c r="E103" i="3"/>
  <c r="B103" i="3"/>
  <c r="C103" i="3" s="1"/>
  <c r="G103" i="3"/>
  <c r="CD113" i="3"/>
  <c r="CE113" i="3"/>
  <c r="CB113" i="3"/>
  <c r="CC113" i="3" s="1"/>
  <c r="CG113" i="3" s="1"/>
  <c r="CH113" i="3" s="1"/>
  <c r="CF113" i="3"/>
  <c r="H103" i="3" l="1"/>
  <c r="I103" i="3" s="1"/>
  <c r="CB114" i="3"/>
  <c r="CF114" i="3"/>
  <c r="CE114" i="3"/>
  <c r="CD114" i="3"/>
  <c r="CC114" i="3"/>
  <c r="CG114" i="3" l="1"/>
  <c r="CH114" i="3" s="1"/>
  <c r="E104" i="3"/>
  <c r="G104" i="3"/>
  <c r="D104" i="3"/>
  <c r="B104" i="3"/>
  <c r="C104" i="3" s="1"/>
  <c r="A104" i="3"/>
  <c r="CD115" i="3"/>
  <c r="CE115" i="3"/>
  <c r="CB115" i="3"/>
  <c r="CC115" i="3" s="1"/>
  <c r="CF115" i="3"/>
  <c r="CG115" i="3" l="1"/>
  <c r="CH115" i="3" s="1"/>
  <c r="H104" i="3"/>
  <c r="I104" i="3" s="1"/>
  <c r="CD116" i="3"/>
  <c r="CB116" i="3"/>
  <c r="CE116" i="3"/>
  <c r="CG116" i="3" s="1"/>
  <c r="CH116" i="3" s="1"/>
  <c r="CF116" i="3"/>
  <c r="CC116" i="3"/>
  <c r="A105" i="3" l="1"/>
  <c r="D105" i="3"/>
  <c r="G105" i="3"/>
  <c r="B105" i="3"/>
  <c r="C105" i="3" s="1"/>
  <c r="E105" i="3"/>
  <c r="CE117" i="3"/>
  <c r="CF117" i="3"/>
  <c r="CD117" i="3"/>
  <c r="CB117" i="3"/>
  <c r="CC117" i="3" s="1"/>
  <c r="CG117" i="3" l="1"/>
  <c r="CH117" i="3" s="1"/>
  <c r="H105" i="3"/>
  <c r="I105" i="3" s="1"/>
  <c r="B106" i="3" s="1"/>
  <c r="C106" i="3" s="1"/>
  <c r="D106" i="3"/>
  <c r="E106" i="3"/>
  <c r="A106" i="3"/>
  <c r="CB118" i="3"/>
  <c r="CC118" i="3" s="1"/>
  <c r="CF118" i="3"/>
  <c r="CD118" i="3"/>
  <c r="CE118" i="3"/>
  <c r="CG118" i="3" l="1"/>
  <c r="CH118" i="3" s="1"/>
  <c r="CB119" i="3" s="1"/>
  <c r="CC119" i="3" s="1"/>
  <c r="G106" i="3"/>
  <c r="H106" i="3"/>
  <c r="I106" i="3" s="1"/>
  <c r="CE119" i="3" l="1"/>
  <c r="CD119" i="3"/>
  <c r="CF119" i="3"/>
  <c r="A107" i="3"/>
  <c r="B107" i="3"/>
  <c r="C107" i="3" s="1"/>
  <c r="D107" i="3"/>
  <c r="G107" i="3"/>
  <c r="E107" i="3"/>
  <c r="CG119" i="3" l="1"/>
  <c r="CH119" i="3" s="1"/>
  <c r="H107" i="3"/>
  <c r="I107" i="3" s="1"/>
  <c r="A108" i="3" s="1"/>
  <c r="E108" i="3" l="1"/>
  <c r="B108" i="3"/>
  <c r="C108" i="3" s="1"/>
  <c r="G108" i="3"/>
  <c r="D108" i="3"/>
  <c r="CD120" i="3"/>
  <c r="CB120" i="3"/>
  <c r="CF120" i="3"/>
  <c r="CC120" i="3"/>
  <c r="CE120" i="3"/>
  <c r="CG120" i="3" s="1"/>
  <c r="CH120" i="3" s="1"/>
  <c r="H108" i="3"/>
  <c r="I108" i="3" s="1"/>
  <c r="CE121" i="3" l="1"/>
  <c r="CD121" i="3"/>
  <c r="CF121" i="3"/>
  <c r="CB121" i="3"/>
  <c r="CC121" i="3" s="1"/>
  <c r="CG121" i="3" s="1"/>
  <c r="CH121" i="3" s="1"/>
  <c r="E109" i="3"/>
  <c r="G109" i="3"/>
  <c r="D109" i="3"/>
  <c r="A109" i="3"/>
  <c r="B109" i="3"/>
  <c r="C109" i="3" s="1"/>
  <c r="CF122" i="3" l="1"/>
  <c r="CE122" i="3"/>
  <c r="CD122" i="3"/>
  <c r="CB122" i="3"/>
  <c r="CC122" i="3" s="1"/>
  <c r="H109" i="3"/>
  <c r="I109" i="3" s="1"/>
  <c r="CG122" i="3" l="1"/>
  <c r="CH122" i="3" s="1"/>
  <c r="D110" i="3"/>
  <c r="G110" i="3"/>
  <c r="A110" i="3"/>
  <c r="E110" i="3"/>
  <c r="B110" i="3"/>
  <c r="C110" i="3" s="1"/>
  <c r="CD123" i="3" l="1"/>
  <c r="CB123" i="3"/>
  <c r="CC123" i="3" s="1"/>
  <c r="CE123" i="3"/>
  <c r="CF123" i="3"/>
  <c r="CG123" i="3" s="1"/>
  <c r="CH123" i="3" s="1"/>
  <c r="H110" i="3"/>
  <c r="I110" i="3" s="1"/>
  <c r="CD124" i="3" l="1"/>
  <c r="CE124" i="3"/>
  <c r="CF124" i="3"/>
  <c r="CB124" i="3"/>
  <c r="CC124" i="3"/>
  <c r="CG124" i="3"/>
  <c r="CH124" i="3" s="1"/>
  <c r="D111" i="3"/>
  <c r="A111" i="3"/>
  <c r="B111" i="3"/>
  <c r="C111" i="3" s="1"/>
  <c r="E111" i="3"/>
  <c r="G111" i="3"/>
  <c r="H111" i="3" l="1"/>
  <c r="I111" i="3" s="1"/>
  <c r="CE125" i="3"/>
  <c r="CF125" i="3"/>
  <c r="CD125" i="3"/>
  <c r="CB125" i="3"/>
  <c r="CC125" i="3" s="1"/>
  <c r="B112" i="3"/>
  <c r="C112" i="3" s="1"/>
  <c r="G112" i="3"/>
  <c r="E112" i="3"/>
  <c r="A112" i="3"/>
  <c r="D112" i="3"/>
  <c r="CG125" i="3" l="1"/>
  <c r="CH125" i="3" s="1"/>
  <c r="H112" i="3"/>
  <c r="I112" i="3" s="1"/>
  <c r="CD126" i="3" l="1"/>
  <c r="CB126" i="3"/>
  <c r="CC126" i="3" s="1"/>
  <c r="CE126" i="3"/>
  <c r="CF126" i="3"/>
  <c r="E113" i="3"/>
  <c r="A113" i="3"/>
  <c r="D113" i="3"/>
  <c r="B113" i="3"/>
  <c r="C113" i="3" s="1"/>
  <c r="G113" i="3"/>
  <c r="CG126" i="3" l="1"/>
  <c r="CH126" i="3" s="1"/>
  <c r="H113" i="3"/>
  <c r="I113" i="3" s="1"/>
  <c r="CE127" i="3" l="1"/>
  <c r="CF127" i="3"/>
  <c r="CD127" i="3"/>
  <c r="CB127" i="3"/>
  <c r="CC127" i="3" s="1"/>
  <c r="CG127" i="3"/>
  <c r="CH127" i="3" s="1"/>
  <c r="A114" i="3"/>
  <c r="E114" i="3"/>
  <c r="B114" i="3"/>
  <c r="C114" i="3" s="1"/>
  <c r="D114" i="3"/>
  <c r="G114" i="3"/>
  <c r="CB128" i="3" l="1"/>
  <c r="CC128" i="3" s="1"/>
  <c r="CF128" i="3"/>
  <c r="CD128" i="3"/>
  <c r="CG128" i="3" s="1"/>
  <c r="CH128" i="3" s="1"/>
  <c r="CE128" i="3"/>
  <c r="H114" i="3"/>
  <c r="I114" i="3" s="1"/>
  <c r="CE129" i="3" l="1"/>
  <c r="CB129" i="3"/>
  <c r="CC129" i="3" s="1"/>
  <c r="CD129" i="3"/>
  <c r="CF129" i="3"/>
  <c r="CG129" i="3" s="1"/>
  <c r="CH129" i="3" s="1"/>
  <c r="D115" i="3"/>
  <c r="G115" i="3"/>
  <c r="B115" i="3"/>
  <c r="C115" i="3" s="1"/>
  <c r="A115" i="3"/>
  <c r="E115" i="3"/>
  <c r="CB130" i="3" l="1"/>
  <c r="CE130" i="3"/>
  <c r="CD130" i="3"/>
  <c r="CF130" i="3"/>
  <c r="CC130" i="3"/>
  <c r="H115" i="3"/>
  <c r="I115" i="3" s="1"/>
  <c r="CG130" i="3" l="1"/>
  <c r="CH130" i="3" s="1"/>
  <c r="A116" i="3"/>
  <c r="D116" i="3"/>
  <c r="G116" i="3"/>
  <c r="B116" i="3"/>
  <c r="C116" i="3" s="1"/>
  <c r="E116" i="3"/>
  <c r="CB131" i="3" l="1"/>
  <c r="CC131" i="3" s="1"/>
  <c r="CE131" i="3"/>
  <c r="CF131" i="3"/>
  <c r="CD131" i="3"/>
  <c r="H116" i="3"/>
  <c r="I116" i="3" s="1"/>
  <c r="CG131" i="3" l="1"/>
  <c r="CH131" i="3" s="1"/>
  <c r="G117" i="3"/>
  <c r="D117" i="3"/>
  <c r="B117" i="3"/>
  <c r="C117" i="3" s="1"/>
  <c r="H117" i="3" s="1"/>
  <c r="I117" i="3" s="1"/>
  <c r="E117" i="3"/>
  <c r="A117" i="3"/>
  <c r="CD132" i="3" l="1"/>
  <c r="CB132" i="3"/>
  <c r="CC132" i="3" s="1"/>
  <c r="CF132" i="3"/>
  <c r="CE132" i="3"/>
  <c r="A118" i="3"/>
  <c r="G118" i="3"/>
  <c r="E118" i="3"/>
  <c r="B118" i="3"/>
  <c r="C118" i="3" s="1"/>
  <c r="D118" i="3"/>
  <c r="CG132" i="3" l="1"/>
  <c r="CH132" i="3" s="1"/>
  <c r="H118" i="3"/>
  <c r="I118" i="3" s="1"/>
  <c r="D119" i="3" s="1"/>
  <c r="B119" i="3"/>
  <c r="C119" i="3" s="1"/>
  <c r="E119" i="3"/>
  <c r="A119" i="3"/>
  <c r="G119" i="3"/>
  <c r="CD133" i="3" l="1"/>
  <c r="CF133" i="3"/>
  <c r="CB133" i="3"/>
  <c r="CC133" i="3" s="1"/>
  <c r="CE133" i="3"/>
  <c r="H119" i="3"/>
  <c r="I119" i="3" s="1"/>
  <c r="CG133" i="3" l="1"/>
  <c r="CH133" i="3" s="1"/>
  <c r="A120" i="3"/>
  <c r="E120" i="3"/>
  <c r="B120" i="3"/>
  <c r="C120" i="3" s="1"/>
  <c r="D120" i="3"/>
  <c r="H120" i="3" s="1"/>
  <c r="I120" i="3" s="1"/>
  <c r="G120" i="3"/>
  <c r="CE134" i="3" l="1"/>
  <c r="CF134" i="3"/>
  <c r="CD134" i="3"/>
  <c r="CB134" i="3"/>
  <c r="CC134" i="3" s="1"/>
  <c r="CG134" i="3"/>
  <c r="CH134" i="3" s="1"/>
  <c r="E121" i="3"/>
  <c r="G121" i="3"/>
  <c r="D121" i="3"/>
  <c r="B121" i="3"/>
  <c r="C121" i="3" s="1"/>
  <c r="H121" i="3" s="1"/>
  <c r="I121" i="3" s="1"/>
  <c r="A121" i="3"/>
  <c r="CB135" i="3" l="1"/>
  <c r="CD135" i="3"/>
  <c r="CC135" i="3"/>
  <c r="CF135" i="3"/>
  <c r="CE135" i="3"/>
  <c r="B122" i="3"/>
  <c r="C122" i="3"/>
  <c r="D122" i="3"/>
  <c r="G122" i="3"/>
  <c r="E122" i="3"/>
  <c r="A122" i="3"/>
  <c r="H122" i="3" l="1"/>
  <c r="I122" i="3" s="1"/>
  <c r="CG135" i="3"/>
  <c r="CH135" i="3" s="1"/>
  <c r="B123" i="3"/>
  <c r="C123" i="3" s="1"/>
  <c r="A123" i="3"/>
  <c r="G123" i="3"/>
  <c r="E123" i="3"/>
  <c r="D123" i="3"/>
  <c r="CB136" i="3" l="1"/>
  <c r="CC136" i="3" s="1"/>
  <c r="CE136" i="3"/>
  <c r="CD136" i="3"/>
  <c r="CF136" i="3"/>
  <c r="CG136" i="3"/>
  <c r="CH136" i="3" s="1"/>
  <c r="H123" i="3"/>
  <c r="I123" i="3" s="1"/>
  <c r="CD137" i="3" l="1"/>
  <c r="CF137" i="3"/>
  <c r="CB137" i="3"/>
  <c r="CC137" i="3" s="1"/>
  <c r="CE137" i="3"/>
  <c r="CG137" i="3"/>
  <c r="CH137" i="3" s="1"/>
  <c r="G124" i="3"/>
  <c r="A124" i="3"/>
  <c r="E124" i="3"/>
  <c r="B124" i="3"/>
  <c r="C124" i="3" s="1"/>
  <c r="D124" i="3"/>
  <c r="CD138" i="3" l="1"/>
  <c r="CB138" i="3"/>
  <c r="CC138" i="3" s="1"/>
  <c r="CE138" i="3"/>
  <c r="CF138" i="3"/>
  <c r="H124" i="3"/>
  <c r="I124" i="3" s="1"/>
  <c r="B125" i="3" s="1"/>
  <c r="C125" i="3" s="1"/>
  <c r="G125" i="3" l="1"/>
  <c r="D125" i="3"/>
  <c r="E125" i="3"/>
  <c r="A125" i="3"/>
  <c r="CG138" i="3"/>
  <c r="CH138" i="3" s="1"/>
  <c r="H125" i="3"/>
  <c r="I125" i="3" s="1"/>
  <c r="D126" i="3" s="1"/>
  <c r="E126" i="3" l="1"/>
  <c r="A126" i="3"/>
  <c r="G126" i="3"/>
  <c r="CB139" i="3"/>
  <c r="CF139" i="3"/>
  <c r="CC139" i="3"/>
  <c r="CD139" i="3"/>
  <c r="CE139" i="3"/>
  <c r="B126" i="3"/>
  <c r="C126" i="3" s="1"/>
  <c r="H126" i="3" s="1"/>
  <c r="I126" i="3" s="1"/>
  <c r="E127" i="3" s="1"/>
  <c r="CG139" i="3" l="1"/>
  <c r="CH139" i="3" s="1"/>
  <c r="B127" i="3"/>
  <c r="C127" i="3" s="1"/>
  <c r="D127" i="3"/>
  <c r="A127" i="3"/>
  <c r="G127" i="3"/>
  <c r="H127" i="3" l="1"/>
  <c r="I127" i="3" s="1"/>
  <c r="CF140" i="3"/>
  <c r="CD140" i="3"/>
  <c r="CB140" i="3"/>
  <c r="CC140" i="3" s="1"/>
  <c r="CG140" i="3" s="1"/>
  <c r="CH140" i="3" s="1"/>
  <c r="CE140" i="3"/>
  <c r="G128" i="3"/>
  <c r="A128" i="3"/>
  <c r="D128" i="3"/>
  <c r="B128" i="3"/>
  <c r="C128" i="3" s="1"/>
  <c r="E128" i="3"/>
  <c r="CD141" i="3" l="1"/>
  <c r="CE141" i="3"/>
  <c r="CB141" i="3"/>
  <c r="CC141" i="3" s="1"/>
  <c r="CG141" i="3" s="1"/>
  <c r="CH141" i="3" s="1"/>
  <c r="CF141" i="3"/>
  <c r="H128" i="3"/>
  <c r="I128" i="3" s="1"/>
  <c r="CE142" i="3" l="1"/>
  <c r="CD142" i="3"/>
  <c r="CF142" i="3"/>
  <c r="CB142" i="3"/>
  <c r="CC142" i="3" s="1"/>
  <c r="CG142" i="3"/>
  <c r="CH142" i="3" s="1"/>
  <c r="A129" i="3"/>
  <c r="D129" i="3"/>
  <c r="G129" i="3"/>
  <c r="E129" i="3"/>
  <c r="H129" i="3" s="1"/>
  <c r="I129" i="3" s="1"/>
  <c r="B129" i="3"/>
  <c r="C129" i="3" s="1"/>
  <c r="CF143" i="3" l="1"/>
  <c r="CD143" i="3"/>
  <c r="CE143" i="3"/>
  <c r="CB143" i="3"/>
  <c r="CC143" i="3" s="1"/>
  <c r="B130" i="3"/>
  <c r="C130" i="3" s="1"/>
  <c r="E130" i="3"/>
  <c r="A130" i="3"/>
  <c r="D130" i="3"/>
  <c r="H130" i="3" s="1"/>
  <c r="I130" i="3" s="1"/>
  <c r="G130" i="3"/>
  <c r="CG143" i="3" l="1"/>
  <c r="CH143" i="3" s="1"/>
  <c r="B131" i="3"/>
  <c r="C131" i="3" s="1"/>
  <c r="D131" i="3"/>
  <c r="G131" i="3"/>
  <c r="E131" i="3"/>
  <c r="A131" i="3"/>
  <c r="CE144" i="3" l="1"/>
  <c r="CB144" i="3"/>
  <c r="CC144" i="3" s="1"/>
  <c r="CF144" i="3"/>
  <c r="CD144" i="3"/>
  <c r="CG144" i="3"/>
  <c r="CH144" i="3" s="1"/>
  <c r="H131" i="3"/>
  <c r="I131" i="3" s="1"/>
  <c r="CD145" i="3" l="1"/>
  <c r="CE145" i="3"/>
  <c r="CB145" i="3"/>
  <c r="CC145" i="3" s="1"/>
  <c r="CF145" i="3"/>
  <c r="CG145" i="3"/>
  <c r="CH145" i="3" s="1"/>
  <c r="A132" i="3"/>
  <c r="B132" i="3"/>
  <c r="C132" i="3" s="1"/>
  <c r="G132" i="3"/>
  <c r="D132" i="3"/>
  <c r="E132" i="3"/>
  <c r="CE146" i="3" l="1"/>
  <c r="CD146" i="3"/>
  <c r="CF146" i="3"/>
  <c r="CB146" i="3"/>
  <c r="CC146" i="3"/>
  <c r="H132" i="3"/>
  <c r="I132" i="3" s="1"/>
  <c r="CG146" i="3" l="1"/>
  <c r="CH146" i="3" s="1"/>
  <c r="G133" i="3"/>
  <c r="A133" i="3"/>
  <c r="B133" i="3"/>
  <c r="C133" i="3" s="1"/>
  <c r="D133" i="3"/>
  <c r="E133" i="3" s="1"/>
  <c r="CB147" i="3" l="1"/>
  <c r="CF147" i="3"/>
  <c r="CE147" i="3"/>
  <c r="CD147" i="3"/>
  <c r="CC147" i="3"/>
  <c r="H133" i="3"/>
  <c r="I133" i="3" s="1"/>
  <c r="CG147" i="3" l="1"/>
  <c r="CH147" i="3" s="1"/>
  <c r="A134" i="3"/>
  <c r="G134" i="3"/>
  <c r="B134" i="3"/>
  <c r="C134" i="3" s="1"/>
  <c r="D134" i="3"/>
  <c r="E134" i="3" s="1"/>
  <c r="CD148" i="3" l="1"/>
  <c r="CB148" i="3"/>
  <c r="CC148" i="3" s="1"/>
  <c r="CF148" i="3"/>
  <c r="CE148" i="3"/>
  <c r="CG148" i="3"/>
  <c r="CH148" i="3" s="1"/>
  <c r="H134" i="3"/>
  <c r="I134" i="3" s="1"/>
  <c r="CB149" i="3" l="1"/>
  <c r="CE149" i="3"/>
  <c r="CC149" i="3"/>
  <c r="CF149" i="3"/>
  <c r="CD149" i="3"/>
  <c r="CG149" i="3" s="1"/>
  <c r="CH149" i="3" s="1"/>
  <c r="D135" i="3"/>
  <c r="E135" i="3" s="1"/>
  <c r="B135" i="3"/>
  <c r="C135" i="3" s="1"/>
  <c r="G135" i="3"/>
  <c r="A135" i="3"/>
  <c r="CE150" i="3" l="1"/>
  <c r="CF150" i="3"/>
  <c r="CD150" i="3"/>
  <c r="CB150" i="3"/>
  <c r="CC150" i="3" s="1"/>
  <c r="CG150" i="3"/>
  <c r="CH150" i="3" s="1"/>
  <c r="H135" i="3"/>
  <c r="I135" i="3" s="1"/>
  <c r="CB151" i="3" l="1"/>
  <c r="CC151" i="3" s="1"/>
  <c r="CF151" i="3"/>
  <c r="CD151" i="3"/>
  <c r="CE151" i="3"/>
  <c r="CG151" i="3" s="1"/>
  <c r="CH151" i="3" s="1"/>
  <c r="B136" i="3"/>
  <c r="C136" i="3" s="1"/>
  <c r="G136" i="3"/>
  <c r="A136" i="3"/>
  <c r="D136" i="3"/>
  <c r="E136" i="3" s="1"/>
  <c r="CE152" i="3" l="1"/>
  <c r="CB152" i="3"/>
  <c r="CC152" i="3" s="1"/>
  <c r="CD152" i="3"/>
  <c r="CF152" i="3"/>
  <c r="H136" i="3"/>
  <c r="I136" i="3" s="1"/>
  <c r="CG152" i="3" l="1"/>
  <c r="CH152" i="3" s="1"/>
  <c r="B137" i="3"/>
  <c r="C137" i="3" s="1"/>
  <c r="D137" i="3"/>
  <c r="E137" i="3" s="1"/>
  <c r="G137" i="3"/>
  <c r="A137" i="3"/>
  <c r="CD153" i="3" l="1"/>
  <c r="CF153" i="3"/>
  <c r="CE153" i="3"/>
  <c r="CB153" i="3"/>
  <c r="CC153" i="3" s="1"/>
  <c r="CG153" i="3"/>
  <c r="CH153" i="3" s="1"/>
  <c r="H137" i="3"/>
  <c r="I137" i="3" s="1"/>
  <c r="CB154" i="3" l="1"/>
  <c r="CC154" i="3" s="1"/>
  <c r="CE154" i="3"/>
  <c r="CD154" i="3"/>
  <c r="CF154" i="3"/>
  <c r="G138" i="3"/>
  <c r="B138" i="3"/>
  <c r="C138" i="3" s="1"/>
  <c r="D138" i="3"/>
  <c r="E138" i="3" s="1"/>
  <c r="A138" i="3"/>
  <c r="CG154" i="3" l="1"/>
  <c r="CH154" i="3" s="1"/>
  <c r="H138" i="3"/>
  <c r="I138" i="3" s="1"/>
  <c r="A139" i="3"/>
  <c r="D139" i="3"/>
  <c r="E139" i="3" s="1"/>
  <c r="B139" i="3"/>
  <c r="C139" i="3" s="1"/>
  <c r="G139" i="3"/>
  <c r="CB155" i="3" l="1"/>
  <c r="CF155" i="3"/>
  <c r="CC155" i="3"/>
  <c r="CE155" i="3"/>
  <c r="CD155" i="3"/>
  <c r="CG155" i="3"/>
  <c r="CH155" i="3"/>
  <c r="H139" i="3"/>
  <c r="I139" i="3" s="1"/>
  <c r="CF156" i="3" l="1"/>
  <c r="CE156" i="3"/>
  <c r="CB156" i="3"/>
  <c r="CC156" i="3" s="1"/>
  <c r="CD156" i="3"/>
  <c r="CG156" i="3" s="1"/>
  <c r="CH156" i="3" s="1"/>
  <c r="A140" i="3"/>
  <c r="D140" i="3"/>
  <c r="E140" i="3" s="1"/>
  <c r="G140" i="3"/>
  <c r="B140" i="3"/>
  <c r="C140" i="3" s="1"/>
  <c r="CE157" i="3" l="1"/>
  <c r="CB157" i="3"/>
  <c r="CC157" i="3" s="1"/>
  <c r="CD157" i="3"/>
  <c r="CF157" i="3"/>
  <c r="CG157" i="3"/>
  <c r="CH157" i="3" s="1"/>
  <c r="H140" i="3"/>
  <c r="I140" i="3" s="1"/>
  <c r="CE158" i="3" l="1"/>
  <c r="CF158" i="3"/>
  <c r="CB158" i="3"/>
  <c r="CC158" i="3" s="1"/>
  <c r="CD158" i="3"/>
  <c r="G141" i="3"/>
  <c r="A141" i="3"/>
  <c r="D141" i="3"/>
  <c r="E141" i="3" s="1"/>
  <c r="B141" i="3"/>
  <c r="C141" i="3" s="1"/>
  <c r="H141" i="3" s="1"/>
  <c r="I141" i="3" s="1"/>
  <c r="CG158" i="3" l="1"/>
  <c r="CH158" i="3" s="1"/>
  <c r="G142" i="3"/>
  <c r="D142" i="3"/>
  <c r="E142" i="3" s="1"/>
  <c r="B142" i="3"/>
  <c r="C142" i="3" s="1"/>
  <c r="A142" i="3"/>
  <c r="CB159" i="3" l="1"/>
  <c r="CF159" i="3"/>
  <c r="CE159" i="3"/>
  <c r="CC159" i="3"/>
  <c r="CD159" i="3"/>
  <c r="CG159" i="3" s="1"/>
  <c r="CH159" i="3" s="1"/>
  <c r="H142" i="3"/>
  <c r="I142" i="3" s="1"/>
  <c r="G143" i="3"/>
  <c r="A143" i="3"/>
  <c r="D143" i="3"/>
  <c r="E143" i="3" s="1"/>
  <c r="B143" i="3"/>
  <c r="C143" i="3" s="1"/>
  <c r="CF160" i="3" l="1"/>
  <c r="CD160" i="3"/>
  <c r="CE160" i="3"/>
  <c r="CB160" i="3"/>
  <c r="CC160" i="3" s="1"/>
  <c r="CG160" i="3" s="1"/>
  <c r="CH160" i="3" s="1"/>
  <c r="H143" i="3"/>
  <c r="I143" i="3" s="1"/>
  <c r="CE161" i="3" l="1"/>
  <c r="CD161" i="3"/>
  <c r="CF161" i="3"/>
  <c r="CB161" i="3"/>
  <c r="CC161" i="3" s="1"/>
  <c r="G144" i="3"/>
  <c r="A144" i="3"/>
  <c r="D144" i="3"/>
  <c r="E144" i="3" s="1"/>
  <c r="B144" i="3"/>
  <c r="C144" i="3" s="1"/>
  <c r="CG161" i="3" l="1"/>
  <c r="CH161" i="3" s="1"/>
  <c r="H144" i="3"/>
  <c r="I144" i="3" s="1"/>
  <c r="CE162" i="3" l="1"/>
  <c r="CB162" i="3"/>
  <c r="CF162" i="3"/>
  <c r="CC162" i="3"/>
  <c r="CD162" i="3"/>
  <c r="A145" i="3"/>
  <c r="B145" i="3"/>
  <c r="C145" i="3" s="1"/>
  <c r="D145" i="3"/>
  <c r="E145" i="3" s="1"/>
  <c r="G145" i="3"/>
  <c r="CG162" i="3" l="1"/>
  <c r="CH162" i="3" s="1"/>
  <c r="H145" i="3"/>
  <c r="I145" i="3" s="1"/>
  <c r="CF163" i="3" l="1"/>
  <c r="CE163" i="3"/>
  <c r="CD163" i="3"/>
  <c r="CB163" i="3"/>
  <c r="CC163" i="3" s="1"/>
  <c r="D146" i="3"/>
  <c r="E146" i="3" s="1"/>
  <c r="G146" i="3"/>
  <c r="B146" i="3"/>
  <c r="C146" i="3"/>
  <c r="A146" i="3"/>
  <c r="CG163" i="3" l="1"/>
  <c r="CH163" i="3" s="1"/>
  <c r="H146" i="3"/>
  <c r="I146" i="3" s="1"/>
  <c r="CD164" i="3" l="1"/>
  <c r="CF164" i="3"/>
  <c r="CB164" i="3"/>
  <c r="CC164" i="3" s="1"/>
  <c r="CE164" i="3"/>
  <c r="CG164" i="3" s="1"/>
  <c r="CH164" i="3" s="1"/>
  <c r="A147" i="3"/>
  <c r="B147" i="3"/>
  <c r="C147" i="3" s="1"/>
  <c r="D147" i="3"/>
  <c r="E147" i="3" s="1"/>
  <c r="G147" i="3"/>
  <c r="CE165" i="3" l="1"/>
  <c r="CD165" i="3"/>
  <c r="CB165" i="3"/>
  <c r="CF165" i="3"/>
  <c r="CC165" i="3"/>
  <c r="H147" i="3"/>
  <c r="I147" i="3" s="1"/>
  <c r="D148" i="3" s="1"/>
  <c r="E148" i="3" s="1"/>
  <c r="B148" i="3" l="1"/>
  <c r="C148" i="3" s="1"/>
  <c r="A148" i="3"/>
  <c r="G148" i="3"/>
  <c r="CG165" i="3"/>
  <c r="CH165" i="3" s="1"/>
  <c r="H148" i="3"/>
  <c r="I148" i="3" s="1"/>
  <c r="D149" i="3" s="1"/>
  <c r="E149" i="3" s="1"/>
  <c r="B149" i="3" l="1"/>
  <c r="C149" i="3" s="1"/>
  <c r="A149" i="3"/>
  <c r="G149" i="3"/>
  <c r="CF166" i="3"/>
  <c r="CD166" i="3"/>
  <c r="CE166" i="3"/>
  <c r="CB166" i="3"/>
  <c r="CC166" i="3" s="1"/>
  <c r="H149" i="3"/>
  <c r="I149" i="3" s="1"/>
  <c r="CG166" i="3" l="1"/>
  <c r="CH166" i="3" s="1"/>
  <c r="G150" i="3"/>
  <c r="B150" i="3"/>
  <c r="C150" i="3" s="1"/>
  <c r="D150" i="3"/>
  <c r="E150" i="3" s="1"/>
  <c r="A150" i="3"/>
  <c r="CB167" i="3" l="1"/>
  <c r="CC167" i="3" s="1"/>
  <c r="CF167" i="3"/>
  <c r="CD167" i="3"/>
  <c r="CE167" i="3"/>
  <c r="CG167" i="3" s="1"/>
  <c r="CH167" i="3" s="1"/>
  <c r="H150" i="3"/>
  <c r="I150" i="3" s="1"/>
  <c r="CF168" i="3" l="1"/>
  <c r="CE168" i="3"/>
  <c r="CB168" i="3"/>
  <c r="CC168" i="3" s="1"/>
  <c r="CD168" i="3"/>
  <c r="CG168" i="3" s="1"/>
  <c r="CH168" i="3" s="1"/>
  <c r="D151" i="3"/>
  <c r="E151" i="3" s="1"/>
  <c r="A151" i="3"/>
  <c r="B151" i="3"/>
  <c r="C151" i="3" s="1"/>
  <c r="G151" i="3"/>
  <c r="CF169" i="3" l="1"/>
  <c r="CD169" i="3"/>
  <c r="CE169" i="3"/>
  <c r="CG169" i="3" s="1"/>
  <c r="CH169" i="3" s="1"/>
  <c r="CB169" i="3"/>
  <c r="CC169" i="3"/>
  <c r="H151" i="3"/>
  <c r="I151" i="3" s="1"/>
  <c r="B152" i="3" s="1"/>
  <c r="C152" i="3" s="1"/>
  <c r="CE170" i="3" l="1"/>
  <c r="CD170" i="3"/>
  <c r="CB170" i="3"/>
  <c r="CF170" i="3"/>
  <c r="CC170" i="3"/>
  <c r="G152" i="3"/>
  <c r="A152" i="3"/>
  <c r="D152" i="3"/>
  <c r="E152" i="3" s="1"/>
  <c r="H152" i="3"/>
  <c r="I152" i="3" s="1"/>
  <c r="CG170" i="3" l="1"/>
  <c r="CH170" i="3" s="1"/>
  <c r="A153" i="3"/>
  <c r="D153" i="3"/>
  <c r="E153" i="3" s="1"/>
  <c r="B153" i="3"/>
  <c r="C153" i="3" s="1"/>
  <c r="G153" i="3"/>
  <c r="CE171" i="3" l="1"/>
  <c r="CB171" i="3"/>
  <c r="CF171" i="3"/>
  <c r="CC171" i="3"/>
  <c r="CD171" i="3"/>
  <c r="CG171" i="3" s="1"/>
  <c r="CH171" i="3" s="1"/>
  <c r="H153" i="3"/>
  <c r="I153" i="3" s="1"/>
  <c r="CD172" i="3" l="1"/>
  <c r="CE172" i="3"/>
  <c r="CF172" i="3"/>
  <c r="CB172" i="3"/>
  <c r="CC172" i="3" s="1"/>
  <c r="CG172" i="3"/>
  <c r="CH172" i="3" s="1"/>
  <c r="A154" i="3"/>
  <c r="D154" i="3"/>
  <c r="E154" i="3" s="1"/>
  <c r="B154" i="3"/>
  <c r="C154" i="3" s="1"/>
  <c r="G154" i="3"/>
  <c r="CD173" i="3" l="1"/>
  <c r="CE173" i="3"/>
  <c r="CF173" i="3"/>
  <c r="CB173" i="3"/>
  <c r="CC173" i="3" s="1"/>
  <c r="H154" i="3"/>
  <c r="I154" i="3" s="1"/>
  <c r="CG173" i="3" l="1"/>
  <c r="CH173" i="3" s="1"/>
  <c r="B155" i="3"/>
  <c r="C155" i="3" s="1"/>
  <c r="G155" i="3"/>
  <c r="A155" i="3"/>
  <c r="D155" i="3"/>
  <c r="E155" i="3" s="1"/>
  <c r="CB174" i="3" l="1"/>
  <c r="CC174" i="3" s="1"/>
  <c r="CF174" i="3"/>
  <c r="CE174" i="3"/>
  <c r="CD174" i="3"/>
  <c r="H155" i="3"/>
  <c r="I155" i="3" s="1"/>
  <c r="CG174" i="3" l="1"/>
  <c r="CH174" i="3" s="1"/>
  <c r="G156" i="3"/>
  <c r="D156" i="3"/>
  <c r="E156" i="3" s="1"/>
  <c r="B156" i="3"/>
  <c r="C156" i="3" s="1"/>
  <c r="A156" i="3"/>
  <c r="CB175" i="3" l="1"/>
  <c r="CF175" i="3"/>
  <c r="CC175" i="3"/>
  <c r="CD175" i="3"/>
  <c r="CE175" i="3"/>
  <c r="CG175" i="3" s="1"/>
  <c r="CH175" i="3" s="1"/>
  <c r="H156" i="3"/>
  <c r="I156" i="3" s="1"/>
  <c r="A157" i="3" s="1"/>
  <c r="B157" i="3"/>
  <c r="C157" i="3" s="1"/>
  <c r="G157" i="3"/>
  <c r="D157" i="3"/>
  <c r="E157" i="3" s="1"/>
  <c r="CE176" i="3" l="1"/>
  <c r="CD176" i="3"/>
  <c r="CB176" i="3"/>
  <c r="CC176" i="3" s="1"/>
  <c r="CF176" i="3"/>
  <c r="CG176" i="3"/>
  <c r="CH176" i="3" s="1"/>
  <c r="H157" i="3"/>
  <c r="I157" i="3" s="1"/>
  <c r="CF177" i="3" l="1"/>
  <c r="CB177" i="3"/>
  <c r="CC177" i="3" s="1"/>
  <c r="CD177" i="3"/>
  <c r="CE177" i="3"/>
  <c r="A158" i="3"/>
  <c r="B158" i="3"/>
  <c r="C158" i="3" s="1"/>
  <c r="G158" i="3"/>
  <c r="D158" i="3"/>
  <c r="E158" i="3" s="1"/>
  <c r="CG177" i="3" l="1"/>
  <c r="CH177" i="3" s="1"/>
  <c r="H158" i="3"/>
  <c r="I158" i="3" s="1"/>
  <c r="CE178" i="3" l="1"/>
  <c r="CB178" i="3"/>
  <c r="CC178" i="3"/>
  <c r="CF178" i="3"/>
  <c r="CD178" i="3"/>
  <c r="CG178" i="3" s="1"/>
  <c r="CH178" i="3" s="1"/>
  <c r="B159" i="3"/>
  <c r="C159" i="3"/>
  <c r="A159" i="3"/>
  <c r="G159" i="3"/>
  <c r="D159" i="3"/>
  <c r="E159" i="3" s="1"/>
  <c r="CB179" i="3" l="1"/>
  <c r="CF179" i="3"/>
  <c r="CE179" i="3"/>
  <c r="CC179" i="3"/>
  <c r="CD179" i="3"/>
  <c r="H159" i="3"/>
  <c r="I159" i="3" s="1"/>
  <c r="G160" i="3" s="1"/>
  <c r="CG179" i="3" l="1"/>
  <c r="CH179" i="3" s="1"/>
  <c r="D160" i="3"/>
  <c r="E160" i="3" s="1"/>
  <c r="B160" i="3"/>
  <c r="C160" i="3" s="1"/>
  <c r="A160" i="3"/>
  <c r="H160" i="3" l="1"/>
  <c r="I160" i="3" s="1"/>
  <c r="CE180" i="3"/>
  <c r="CB180" i="3"/>
  <c r="CC180" i="3" s="1"/>
  <c r="CD180" i="3"/>
  <c r="CF180" i="3"/>
  <c r="CG180" i="3"/>
  <c r="CH180" i="3" s="1"/>
  <c r="B161" i="3"/>
  <c r="C161" i="3" s="1"/>
  <c r="G161" i="3"/>
  <c r="D161" i="3"/>
  <c r="E161" i="3" s="1"/>
  <c r="A161" i="3"/>
  <c r="CD181" i="3" l="1"/>
  <c r="CF181" i="3"/>
  <c r="CE181" i="3"/>
  <c r="CB181" i="3"/>
  <c r="CC181" i="3" s="1"/>
  <c r="H161" i="3"/>
  <c r="I161" i="3" s="1"/>
  <c r="CG181" i="3" l="1"/>
  <c r="CH181" i="3" s="1"/>
  <c r="G162" i="3"/>
  <c r="D162" i="3"/>
  <c r="E162" i="3" s="1"/>
  <c r="A162" i="3"/>
  <c r="B162" i="3"/>
  <c r="C162" i="3" s="1"/>
  <c r="CE182" i="3" l="1"/>
  <c r="CF182" i="3"/>
  <c r="CB182" i="3"/>
  <c r="CC182" i="3" s="1"/>
  <c r="CD182" i="3"/>
  <c r="H162" i="3"/>
  <c r="I162" i="3" s="1"/>
  <c r="CG182" i="3" l="1"/>
  <c r="CH182" i="3" s="1"/>
  <c r="A163" i="3"/>
  <c r="B163" i="3"/>
  <c r="C163" i="3" s="1"/>
  <c r="D163" i="3"/>
  <c r="E163" i="3" s="1"/>
  <c r="G163" i="3"/>
  <c r="CB183" i="3" l="1"/>
  <c r="CF183" i="3"/>
  <c r="CD183" i="3"/>
  <c r="CC183" i="3"/>
  <c r="CE183" i="3"/>
  <c r="H163" i="3"/>
  <c r="I163" i="3" s="1"/>
  <c r="D164" i="3" s="1"/>
  <c r="E164" i="3" s="1"/>
  <c r="CG183" i="3" l="1"/>
  <c r="CH183" i="3" s="1"/>
  <c r="B164" i="3"/>
  <c r="C164" i="3" s="1"/>
  <c r="G164" i="3"/>
  <c r="A164" i="3"/>
  <c r="H164" i="3" l="1"/>
  <c r="I164" i="3" s="1"/>
  <c r="B165" i="3" s="1"/>
  <c r="C165" i="3" s="1"/>
  <c r="CB184" i="3"/>
  <c r="CC184" i="3" s="1"/>
  <c r="CF184" i="3"/>
  <c r="CD184" i="3"/>
  <c r="CE184" i="3"/>
  <c r="CG184" i="3"/>
  <c r="CH184" i="3" s="1"/>
  <c r="D165" i="3"/>
  <c r="E165" i="3" s="1"/>
  <c r="G165" i="3"/>
  <c r="A165" i="3"/>
  <c r="CD185" i="3" l="1"/>
  <c r="CF185" i="3"/>
  <c r="CB185" i="3"/>
  <c r="CC185" i="3" s="1"/>
  <c r="CE185" i="3"/>
  <c r="H165" i="3"/>
  <c r="I165" i="3" s="1"/>
  <c r="A166" i="3" l="1"/>
  <c r="B166" i="3"/>
  <c r="D166" i="3"/>
  <c r="E166" i="3" s="1"/>
  <c r="C166" i="3"/>
  <c r="G166" i="3"/>
  <c r="H166" i="3" s="1"/>
  <c r="I166" i="3" s="1"/>
  <c r="CG185" i="3"/>
  <c r="CH185" i="3" s="1"/>
  <c r="A167" i="3" l="1"/>
  <c r="B167" i="3"/>
  <c r="C167" i="3" s="1"/>
  <c r="G167" i="3"/>
  <c r="D167" i="3"/>
  <c r="E167" i="3" s="1"/>
  <c r="CE186" i="3"/>
  <c r="CD186" i="3"/>
  <c r="CB186" i="3"/>
  <c r="CC186" i="3" s="1"/>
  <c r="CF186" i="3"/>
  <c r="CG186" i="3" s="1"/>
  <c r="CH186" i="3" s="1"/>
  <c r="H167" i="3"/>
  <c r="I167" i="3" s="1"/>
  <c r="CB187" i="3" l="1"/>
  <c r="CF187" i="3"/>
  <c r="CC187" i="3"/>
  <c r="CD187" i="3"/>
  <c r="CE187" i="3"/>
  <c r="G168" i="3"/>
  <c r="A168" i="3"/>
  <c r="B168" i="3"/>
  <c r="C168" i="3" s="1"/>
  <c r="D168" i="3"/>
  <c r="E168" i="3" s="1"/>
  <c r="CG187" i="3" l="1"/>
  <c r="CH187" i="3" s="1"/>
  <c r="H168" i="3"/>
  <c r="I168" i="3" s="1"/>
  <c r="CF188" i="3" l="1"/>
  <c r="CB188" i="3"/>
  <c r="CC188" i="3" s="1"/>
  <c r="CE188" i="3"/>
  <c r="CD188" i="3"/>
  <c r="CG188" i="3"/>
  <c r="CH188" i="3" s="1"/>
  <c r="G169" i="3"/>
  <c r="D169" i="3"/>
  <c r="E169" i="3" s="1"/>
  <c r="B169" i="3"/>
  <c r="C169" i="3" s="1"/>
  <c r="A169" i="3"/>
  <c r="CD189" i="3" l="1"/>
  <c r="CE189" i="3"/>
  <c r="CB189" i="3"/>
  <c r="CC189" i="3" s="1"/>
  <c r="CF189" i="3"/>
  <c r="H169" i="3"/>
  <c r="I169" i="3" s="1"/>
  <c r="CG189" i="3" l="1"/>
  <c r="CH189" i="3" s="1"/>
  <c r="G170" i="3"/>
  <c r="B170" i="3"/>
  <c r="C170" i="3" s="1"/>
  <c r="D170" i="3"/>
  <c r="E170" i="3" s="1"/>
  <c r="A170" i="3"/>
  <c r="CF190" i="3" l="1"/>
  <c r="CB190" i="3"/>
  <c r="CC190" i="3" s="1"/>
  <c r="CE190" i="3"/>
  <c r="CD190" i="3"/>
  <c r="CG190" i="3"/>
  <c r="CH190" i="3" s="1"/>
  <c r="H170" i="3"/>
  <c r="I170" i="3" s="1"/>
  <c r="CD191" i="3" l="1"/>
  <c r="CF191" i="3"/>
  <c r="CB191" i="3"/>
  <c r="CC191" i="3" s="1"/>
  <c r="CE191" i="3"/>
  <c r="B171" i="3"/>
  <c r="C171" i="3" s="1"/>
  <c r="D171" i="3"/>
  <c r="E171" i="3" s="1"/>
  <c r="A171" i="3"/>
  <c r="G171" i="3"/>
  <c r="CG191" i="3" l="1"/>
  <c r="CH191" i="3" s="1"/>
  <c r="H171" i="3"/>
  <c r="I171" i="3" s="1"/>
  <c r="G172" i="3" s="1"/>
  <c r="A172" i="3"/>
  <c r="D172" i="3"/>
  <c r="E172" i="3" s="1"/>
  <c r="B172" i="3"/>
  <c r="C172" i="3" s="1"/>
  <c r="CF192" i="3" l="1"/>
  <c r="CE192" i="3"/>
  <c r="CB192" i="3"/>
  <c r="CD192" i="3"/>
  <c r="CC192" i="3"/>
  <c r="CG192" i="3" s="1"/>
  <c r="CH192" i="3" s="1"/>
  <c r="H172" i="3"/>
  <c r="I172" i="3" s="1"/>
  <c r="CB193" i="3" l="1"/>
  <c r="CF193" i="3"/>
  <c r="CC193" i="3"/>
  <c r="CE193" i="3"/>
  <c r="CD193" i="3"/>
  <c r="G173" i="3"/>
  <c r="D173" i="3"/>
  <c r="E173" i="3" s="1"/>
  <c r="A173" i="3"/>
  <c r="B173" i="3"/>
  <c r="C173" i="3" s="1"/>
  <c r="CG193" i="3" l="1"/>
  <c r="CH193" i="3" s="1"/>
  <c r="H173" i="3"/>
  <c r="I173" i="3" s="1"/>
  <c r="G174" i="3" s="1"/>
  <c r="CB194" i="3" l="1"/>
  <c r="CC194" i="3" s="1"/>
  <c r="CE194" i="3"/>
  <c r="CF194" i="3"/>
  <c r="CD194" i="3"/>
  <c r="CG194" i="3" s="1"/>
  <c r="CH194" i="3" s="1"/>
  <c r="D174" i="3"/>
  <c r="E174" i="3" s="1"/>
  <c r="A174" i="3"/>
  <c r="B174" i="3"/>
  <c r="C174" i="3" s="1"/>
  <c r="CE195" i="3" l="1"/>
  <c r="CB195" i="3"/>
  <c r="CC195" i="3" s="1"/>
  <c r="CF195" i="3"/>
  <c r="CD195" i="3"/>
  <c r="CG195" i="3"/>
  <c r="CH195" i="3" s="1"/>
  <c r="H174" i="3"/>
  <c r="I174" i="3" s="1"/>
  <c r="CB196" i="3" l="1"/>
  <c r="CC196" i="3" s="1"/>
  <c r="CD196" i="3"/>
  <c r="CE196" i="3"/>
  <c r="CF196" i="3"/>
  <c r="B175" i="3"/>
  <c r="C175" i="3" s="1"/>
  <c r="G175" i="3"/>
  <c r="A175" i="3"/>
  <c r="D175" i="3"/>
  <c r="E175" i="3" s="1"/>
  <c r="H175" i="3" l="1"/>
  <c r="I175" i="3" s="1"/>
  <c r="CG196" i="3"/>
  <c r="CH196" i="3" s="1"/>
  <c r="A176" i="3"/>
  <c r="B176" i="3"/>
  <c r="D176" i="3"/>
  <c r="E176" i="3" s="1"/>
  <c r="C176" i="3"/>
  <c r="G176" i="3"/>
  <c r="CB197" i="3" l="1"/>
  <c r="CC197" i="3"/>
  <c r="CE197" i="3"/>
  <c r="CF197" i="3"/>
  <c r="CD197" i="3"/>
  <c r="H176" i="3"/>
  <c r="I176" i="3" s="1"/>
  <c r="B177" i="3" s="1"/>
  <c r="G177" i="3" l="1"/>
  <c r="D177" i="3"/>
  <c r="E177" i="3" s="1"/>
  <c r="C177" i="3"/>
  <c r="A177" i="3"/>
  <c r="CG197" i="3"/>
  <c r="CH197" i="3" s="1"/>
  <c r="H177" i="3"/>
  <c r="I177" i="3" s="1"/>
  <c r="G178" i="3" s="1"/>
  <c r="A178" i="3"/>
  <c r="D178" i="3"/>
  <c r="E178" i="3" s="1"/>
  <c r="CE198" i="3" l="1"/>
  <c r="CB198" i="3"/>
  <c r="CC198" i="3" s="1"/>
  <c r="CD198" i="3"/>
  <c r="CF198" i="3"/>
  <c r="B178" i="3"/>
  <c r="C178" i="3" s="1"/>
  <c r="H178" i="3" s="1"/>
  <c r="I178" i="3" s="1"/>
  <c r="G179" i="3" s="1"/>
  <c r="CG198" i="3" l="1"/>
  <c r="CH198" i="3" s="1"/>
  <c r="B179" i="3"/>
  <c r="C179" i="3" s="1"/>
  <c r="D179" i="3"/>
  <c r="E179" i="3" s="1"/>
  <c r="H179" i="3" s="1"/>
  <c r="I179" i="3" s="1"/>
  <c r="A179" i="3"/>
  <c r="CB199" i="3" l="1"/>
  <c r="CC199" i="3" s="1"/>
  <c r="CE199" i="3"/>
  <c r="CD199" i="3"/>
  <c r="CF199" i="3"/>
  <c r="A180" i="3"/>
  <c r="G180" i="3"/>
  <c r="D180" i="3"/>
  <c r="E180" i="3" s="1"/>
  <c r="B180" i="3"/>
  <c r="C180" i="3" s="1"/>
  <c r="CG199" i="3" l="1"/>
  <c r="CH199" i="3" s="1"/>
  <c r="H180" i="3"/>
  <c r="I180" i="3" s="1"/>
  <c r="CE200" i="3" l="1"/>
  <c r="CB200" i="3"/>
  <c r="CC200" i="3"/>
  <c r="CD200" i="3"/>
  <c r="CG200" i="3" s="1"/>
  <c r="CH200" i="3" s="1"/>
  <c r="CF200" i="3"/>
  <c r="G181" i="3"/>
  <c r="A181" i="3"/>
  <c r="B181" i="3"/>
  <c r="C181" i="3" s="1"/>
  <c r="D181" i="3"/>
  <c r="E181" i="3" s="1"/>
  <c r="CB201" i="3" l="1"/>
  <c r="CC201" i="3" s="1"/>
  <c r="CF201" i="3"/>
  <c r="CE201" i="3"/>
  <c r="CD201" i="3"/>
  <c r="CG201" i="3" s="1"/>
  <c r="CH201" i="3" s="1"/>
  <c r="H181" i="3"/>
  <c r="I181" i="3" s="1"/>
  <c r="CD202" i="3" l="1"/>
  <c r="CE202" i="3"/>
  <c r="CB202" i="3"/>
  <c r="CC202" i="3" s="1"/>
  <c r="CF202" i="3"/>
  <c r="CG202" i="3"/>
  <c r="CH202" i="3" s="1"/>
  <c r="D182" i="3"/>
  <c r="E182" i="3" s="1"/>
  <c r="H182" i="3" s="1"/>
  <c r="I182" i="3" s="1"/>
  <c r="G182" i="3"/>
  <c r="B182" i="3"/>
  <c r="C182" i="3" s="1"/>
  <c r="A182" i="3"/>
  <c r="CD203" i="3" l="1"/>
  <c r="CE203" i="3"/>
  <c r="CB203" i="3"/>
  <c r="CC203" i="3" s="1"/>
  <c r="CF203" i="3"/>
  <c r="D183" i="3"/>
  <c r="E183" i="3" s="1"/>
  <c r="A183" i="3"/>
  <c r="B183" i="3"/>
  <c r="C183" i="3" s="1"/>
  <c r="G183" i="3"/>
  <c r="H183" i="3" s="1"/>
  <c r="I183" i="3" s="1"/>
  <c r="CG203" i="3" l="1"/>
  <c r="CH203" i="3" s="1"/>
  <c r="A184" i="3"/>
  <c r="B184" i="3"/>
  <c r="C184" i="3" s="1"/>
  <c r="D184" i="3"/>
  <c r="E184" i="3" s="1"/>
  <c r="G184" i="3"/>
  <c r="CF204" i="3" l="1"/>
  <c r="CB204" i="3"/>
  <c r="CC204" i="3" s="1"/>
  <c r="CE204" i="3"/>
  <c r="CD204" i="3"/>
  <c r="CG204" i="3" s="1"/>
  <c r="CH204" i="3" s="1"/>
  <c r="H184" i="3"/>
  <c r="I184" i="3" s="1"/>
  <c r="CB205" i="3" l="1"/>
  <c r="CD205" i="3"/>
  <c r="CE205" i="3"/>
  <c r="CF205" i="3"/>
  <c r="CC205" i="3"/>
  <c r="B185" i="3"/>
  <c r="C185" i="3" s="1"/>
  <c r="D185" i="3"/>
  <c r="E185" i="3" s="1"/>
  <c r="G185" i="3"/>
  <c r="A185" i="3"/>
  <c r="CG205" i="3" l="1"/>
  <c r="CH205" i="3" s="1"/>
  <c r="H185" i="3"/>
  <c r="I185" i="3" s="1"/>
  <c r="CB206" i="3" l="1"/>
  <c r="CC206" i="3" s="1"/>
  <c r="CD206" i="3"/>
  <c r="CE206" i="3"/>
  <c r="CF206" i="3"/>
  <c r="CG206" i="3"/>
  <c r="CH206" i="3" s="1"/>
  <c r="B186" i="3"/>
  <c r="C186" i="3" s="1"/>
  <c r="D186" i="3"/>
  <c r="E186" i="3" s="1"/>
  <c r="G186" i="3"/>
  <c r="A186" i="3"/>
  <c r="CF207" i="3" l="1"/>
  <c r="CB207" i="3"/>
  <c r="CC207" i="3" s="1"/>
  <c r="CD207" i="3"/>
  <c r="CE207" i="3"/>
  <c r="CG207" i="3"/>
  <c r="CH207" i="3" s="1"/>
  <c r="H186" i="3"/>
  <c r="I186" i="3" s="1"/>
  <c r="CE208" i="3" l="1"/>
  <c r="CD208" i="3"/>
  <c r="CF208" i="3"/>
  <c r="CB208" i="3"/>
  <c r="CC208" i="3" s="1"/>
  <c r="CG208" i="3"/>
  <c r="CH208" i="3" s="1"/>
  <c r="G187" i="3"/>
  <c r="D187" i="3"/>
  <c r="E187" i="3" s="1"/>
  <c r="A187" i="3"/>
  <c r="B187" i="3"/>
  <c r="C187" i="3" s="1"/>
  <c r="H187" i="3" s="1"/>
  <c r="I187" i="3" s="1"/>
  <c r="CB209" i="3" l="1"/>
  <c r="CF209" i="3"/>
  <c r="CC209" i="3"/>
  <c r="CD209" i="3"/>
  <c r="CE209" i="3"/>
  <c r="A188" i="3"/>
  <c r="D188" i="3"/>
  <c r="E188" i="3" s="1"/>
  <c r="G188" i="3"/>
  <c r="B188" i="3"/>
  <c r="C188" i="3" s="1"/>
  <c r="CG209" i="3" l="1"/>
  <c r="CH209" i="3" s="1"/>
  <c r="H188" i="3"/>
  <c r="I188" i="3" s="1"/>
  <c r="CF210" i="3" l="1"/>
  <c r="CD210" i="3"/>
  <c r="CE210" i="3"/>
  <c r="CB210" i="3"/>
  <c r="CC210" i="3" s="1"/>
  <c r="CG210" i="3"/>
  <c r="CH210" i="3" s="1"/>
  <c r="G189" i="3"/>
  <c r="A189" i="3"/>
  <c r="B189" i="3"/>
  <c r="C189" i="3" s="1"/>
  <c r="D189" i="3"/>
  <c r="E189" i="3" s="1"/>
  <c r="CD211" i="3" l="1"/>
  <c r="CE211" i="3"/>
  <c r="CF211" i="3"/>
  <c r="CB211" i="3"/>
  <c r="CC211" i="3" s="1"/>
  <c r="H189" i="3"/>
  <c r="I189" i="3" s="1"/>
  <c r="B190" i="3" s="1"/>
  <c r="C190" i="3" s="1"/>
  <c r="A190" i="3" l="1"/>
  <c r="D190" i="3"/>
  <c r="E190" i="3" s="1"/>
  <c r="G190" i="3"/>
  <c r="CG211" i="3"/>
  <c r="CH211" i="3" s="1"/>
  <c r="H190" i="3"/>
  <c r="I190" i="3" s="1"/>
  <c r="G191" i="3" s="1"/>
  <c r="B191" i="3" l="1"/>
  <c r="C191" i="3" s="1"/>
  <c r="A191" i="3"/>
  <c r="D191" i="3"/>
  <c r="E191" i="3" s="1"/>
  <c r="CE212" i="3"/>
  <c r="CD212" i="3"/>
  <c r="CF212" i="3"/>
  <c r="CB212" i="3"/>
  <c r="CC212" i="3" s="1"/>
  <c r="CG212" i="3" s="1"/>
  <c r="CH212" i="3" s="1"/>
  <c r="H191" i="3"/>
  <c r="I191" i="3" s="1"/>
  <c r="CB213" i="3" l="1"/>
  <c r="CF213" i="3"/>
  <c r="CD213" i="3"/>
  <c r="CE213" i="3"/>
  <c r="CC213" i="3"/>
  <c r="CG213" i="3" s="1"/>
  <c r="CH213" i="3" s="1"/>
  <c r="D192" i="3"/>
  <c r="E192" i="3" s="1"/>
  <c r="G192" i="3"/>
  <c r="A192" i="3"/>
  <c r="B192" i="3"/>
  <c r="C192" i="3" s="1"/>
  <c r="CD214" i="3" l="1"/>
  <c r="CE214" i="3"/>
  <c r="CF214" i="3"/>
  <c r="CB214" i="3"/>
  <c r="CC214" i="3" s="1"/>
  <c r="CG214" i="3"/>
  <c r="CH214" i="3" s="1"/>
  <c r="H192" i="3"/>
  <c r="I192" i="3" s="1"/>
  <c r="CD215" i="3" l="1"/>
  <c r="CF215" i="3"/>
  <c r="CB215" i="3"/>
  <c r="CC215" i="3" s="1"/>
  <c r="CE215" i="3"/>
  <c r="B193" i="3"/>
  <c r="C193" i="3" s="1"/>
  <c r="A193" i="3"/>
  <c r="D193" i="3"/>
  <c r="E193" i="3" s="1"/>
  <c r="G193" i="3"/>
  <c r="CG215" i="3" l="1"/>
  <c r="CH215" i="3" s="1"/>
  <c r="H193" i="3"/>
  <c r="I193" i="3" s="1"/>
  <c r="CB216" i="3" l="1"/>
  <c r="CE216" i="3"/>
  <c r="CD216" i="3"/>
  <c r="CF216" i="3"/>
  <c r="CC216" i="3"/>
  <c r="A194" i="3"/>
  <c r="D194" i="3"/>
  <c r="E194" i="3" s="1"/>
  <c r="B194" i="3"/>
  <c r="C194" i="3" s="1"/>
  <c r="G194" i="3"/>
  <c r="CG216" i="3" l="1"/>
  <c r="CH216" i="3" s="1"/>
  <c r="H194" i="3"/>
  <c r="I194" i="3" s="1"/>
  <c r="A195" i="3" s="1"/>
  <c r="CB217" i="3" l="1"/>
  <c r="CF217" i="3"/>
  <c r="CE217" i="3"/>
  <c r="CC217" i="3"/>
  <c r="CD217" i="3"/>
  <c r="CG217" i="3" s="1"/>
  <c r="CH217" i="3" s="1"/>
  <c r="G195" i="3"/>
  <c r="D195" i="3"/>
  <c r="E195" i="3" s="1"/>
  <c r="H195" i="3" s="1"/>
  <c r="I195" i="3" s="1"/>
  <c r="B195" i="3"/>
  <c r="C195" i="3" s="1"/>
  <c r="CD218" i="3" l="1"/>
  <c r="CE218" i="3"/>
  <c r="CF218" i="3"/>
  <c r="CB218" i="3"/>
  <c r="CC218" i="3" s="1"/>
  <c r="CG218" i="3"/>
  <c r="CH218" i="3" s="1"/>
  <c r="B196" i="3"/>
  <c r="C196" i="3" s="1"/>
  <c r="D196" i="3"/>
  <c r="E196" i="3" s="1"/>
  <c r="G196" i="3"/>
  <c r="A196" i="3"/>
  <c r="CB219" i="3" l="1"/>
  <c r="CC219" i="3"/>
  <c r="CD219" i="3"/>
  <c r="CE219" i="3"/>
  <c r="CF219" i="3"/>
  <c r="CG219" i="3" s="1"/>
  <c r="CH219" i="3" s="1"/>
  <c r="H196" i="3"/>
  <c r="I196" i="3" s="1"/>
  <c r="B197" i="3" s="1"/>
  <c r="CB220" i="3" l="1"/>
  <c r="CC220" i="3" s="1"/>
  <c r="CE220" i="3"/>
  <c r="CF220" i="3"/>
  <c r="CD220" i="3"/>
  <c r="G197" i="3"/>
  <c r="D197" i="3"/>
  <c r="E197" i="3" s="1"/>
  <c r="A197" i="3"/>
  <c r="C197" i="3"/>
  <c r="CG220" i="3" l="1"/>
  <c r="CH220" i="3" s="1"/>
  <c r="H197" i="3"/>
  <c r="I197" i="3" s="1"/>
  <c r="D198" i="3" s="1"/>
  <c r="E198" i="3" s="1"/>
  <c r="A198" i="3"/>
  <c r="G198" i="3"/>
  <c r="B198" i="3"/>
  <c r="C198" i="3" s="1"/>
  <c r="CF221" i="3" l="1"/>
  <c r="CE221" i="3"/>
  <c r="CB221" i="3"/>
  <c r="CC221" i="3"/>
  <c r="CD221" i="3"/>
  <c r="CG221" i="3" s="1"/>
  <c r="CH221" i="3" s="1"/>
  <c r="H198" i="3"/>
  <c r="I198" i="3" s="1"/>
  <c r="CD222" i="3" l="1"/>
  <c r="CE222" i="3"/>
  <c r="CF222" i="3"/>
  <c r="CB222" i="3"/>
  <c r="CC222" i="3" s="1"/>
  <c r="D199" i="3"/>
  <c r="E199" i="3" s="1"/>
  <c r="B199" i="3"/>
  <c r="C199" i="3" s="1"/>
  <c r="A199" i="3"/>
  <c r="G199" i="3"/>
  <c r="H199" i="3" s="1"/>
  <c r="I199" i="3" s="1"/>
  <c r="CG222" i="3" l="1"/>
  <c r="CH222" i="3" s="1"/>
  <c r="B200" i="3"/>
  <c r="C200" i="3" s="1"/>
  <c r="D200" i="3"/>
  <c r="E200" i="3" s="1"/>
  <c r="H200" i="3" s="1"/>
  <c r="I200" i="3" s="1"/>
  <c r="G200" i="3"/>
  <c r="A200" i="3"/>
  <c r="CD223" i="3" l="1"/>
  <c r="CF223" i="3"/>
  <c r="CE223" i="3"/>
  <c r="CB223" i="3"/>
  <c r="CC223" i="3"/>
  <c r="G201" i="3"/>
  <c r="A201" i="3"/>
  <c r="D201" i="3"/>
  <c r="E201" i="3" s="1"/>
  <c r="B201" i="3"/>
  <c r="C201" i="3" s="1"/>
  <c r="CG223" i="3" l="1"/>
  <c r="CH223" i="3" s="1"/>
  <c r="H201" i="3"/>
  <c r="I201" i="3" s="1"/>
  <c r="B202" i="3" s="1"/>
  <c r="C202" i="3" s="1"/>
  <c r="G202" i="3"/>
  <c r="A202" i="3"/>
  <c r="D202" i="3"/>
  <c r="E202" i="3" s="1"/>
  <c r="CE224" i="3" l="1"/>
  <c r="CD224" i="3"/>
  <c r="CF224" i="3"/>
  <c r="CB224" i="3"/>
  <c r="CC224" i="3" s="1"/>
  <c r="CG224" i="3"/>
  <c r="CH224" i="3" s="1"/>
  <c r="H202" i="3"/>
  <c r="I202" i="3" s="1"/>
  <c r="CB225" i="3" l="1"/>
  <c r="CC225" i="3" s="1"/>
  <c r="CF225" i="3"/>
  <c r="CE225" i="3"/>
  <c r="CD225" i="3"/>
  <c r="CG225" i="3" s="1"/>
  <c r="CH225" i="3" s="1"/>
  <c r="D203" i="3"/>
  <c r="E203" i="3" s="1"/>
  <c r="G203" i="3"/>
  <c r="B203" i="3"/>
  <c r="C203" i="3" s="1"/>
  <c r="H203" i="3" s="1"/>
  <c r="I203" i="3" s="1"/>
  <c r="A203" i="3"/>
  <c r="CF226" i="3" l="1"/>
  <c r="CB226" i="3"/>
  <c r="CC226" i="3" s="1"/>
  <c r="CD226" i="3"/>
  <c r="CE226" i="3"/>
  <c r="CG226" i="3"/>
  <c r="CH226" i="3" s="1"/>
  <c r="B204" i="3"/>
  <c r="C204" i="3" s="1"/>
  <c r="D204" i="3"/>
  <c r="E204" i="3" s="1"/>
  <c r="A204" i="3"/>
  <c r="G204" i="3"/>
  <c r="G216" i="3" s="1"/>
  <c r="G228" i="3" s="1"/>
  <c r="G240" i="3" s="1"/>
  <c r="G252" i="3" s="1"/>
  <c r="G264" i="3" s="1"/>
  <c r="G276" i="3" s="1"/>
  <c r="G288" i="3" s="1"/>
  <c r="G300" i="3" s="1"/>
  <c r="G312" i="3" s="1"/>
  <c r="G324" i="3" s="1"/>
  <c r="G336" i="3" s="1"/>
  <c r="G348" i="3" s="1"/>
  <c r="G360" i="3" s="1"/>
  <c r="G372" i="3" s="1"/>
  <c r="G384" i="3" s="1"/>
  <c r="G396" i="3" s="1"/>
  <c r="G408" i="3" s="1"/>
  <c r="CE227" i="3" l="1"/>
  <c r="CB227" i="3"/>
  <c r="CD227" i="3"/>
  <c r="CF227" i="3"/>
  <c r="CC227" i="3"/>
  <c r="H204" i="3"/>
  <c r="I204" i="3" s="1"/>
  <c r="CG227" i="3" l="1"/>
  <c r="CH227" i="3" s="1"/>
  <c r="B205" i="3"/>
  <c r="C205" i="3" s="1"/>
  <c r="A205" i="3"/>
  <c r="D205" i="3"/>
  <c r="E205" i="3" s="1"/>
  <c r="G205" i="3"/>
  <c r="G217" i="3" s="1"/>
  <c r="G229" i="3" s="1"/>
  <c r="G241" i="3" s="1"/>
  <c r="G253" i="3" s="1"/>
  <c r="G265" i="3" s="1"/>
  <c r="G277" i="3" s="1"/>
  <c r="G289" i="3" s="1"/>
  <c r="G301" i="3" s="1"/>
  <c r="G313" i="3" s="1"/>
  <c r="G325" i="3" s="1"/>
  <c r="G337" i="3" s="1"/>
  <c r="G349" i="3" s="1"/>
  <c r="G361" i="3" s="1"/>
  <c r="G373" i="3" s="1"/>
  <c r="G385" i="3" s="1"/>
  <c r="G397" i="3" s="1"/>
  <c r="G409" i="3" s="1"/>
  <c r="CE228" i="3" l="1"/>
  <c r="CF228" i="3"/>
  <c r="CD228" i="3"/>
  <c r="CB228" i="3"/>
  <c r="CC228" i="3" s="1"/>
  <c r="CG228" i="3"/>
  <c r="CH228" i="3" s="1"/>
  <c r="H205" i="3"/>
  <c r="I205" i="3" s="1"/>
  <c r="CB229" i="3" l="1"/>
  <c r="CD229" i="3"/>
  <c r="CF229" i="3"/>
  <c r="CE229" i="3"/>
  <c r="CC229" i="3"/>
  <c r="B206" i="3"/>
  <c r="C206" i="3" s="1"/>
  <c r="G206" i="3"/>
  <c r="G218" i="3" s="1"/>
  <c r="G230" i="3" s="1"/>
  <c r="G242" i="3" s="1"/>
  <c r="G254" i="3" s="1"/>
  <c r="G266" i="3" s="1"/>
  <c r="G278" i="3" s="1"/>
  <c r="G290" i="3" s="1"/>
  <c r="G302" i="3" s="1"/>
  <c r="G314" i="3" s="1"/>
  <c r="G326" i="3" s="1"/>
  <c r="G338" i="3" s="1"/>
  <c r="G350" i="3" s="1"/>
  <c r="G362" i="3" s="1"/>
  <c r="G374" i="3" s="1"/>
  <c r="G386" i="3" s="1"/>
  <c r="G398" i="3" s="1"/>
  <c r="D206" i="3"/>
  <c r="E206" i="3" s="1"/>
  <c r="A206" i="3"/>
  <c r="CG229" i="3" l="1"/>
  <c r="CH229" i="3" s="1"/>
  <c r="H206" i="3"/>
  <c r="I206" i="3" s="1"/>
  <c r="CE230" i="3" l="1"/>
  <c r="CF230" i="3"/>
  <c r="CD230" i="3"/>
  <c r="CB230" i="3"/>
  <c r="CC230" i="3" s="1"/>
  <c r="CG230" i="3"/>
  <c r="CH230" i="3" s="1"/>
  <c r="A207" i="3"/>
  <c r="D207" i="3"/>
  <c r="E207" i="3" s="1"/>
  <c r="G207" i="3"/>
  <c r="G219" i="3" s="1"/>
  <c r="G231" i="3" s="1"/>
  <c r="G243" i="3" s="1"/>
  <c r="G255" i="3" s="1"/>
  <c r="G267" i="3" s="1"/>
  <c r="G279" i="3" s="1"/>
  <c r="G291" i="3" s="1"/>
  <c r="G303" i="3" s="1"/>
  <c r="G315" i="3" s="1"/>
  <c r="G327" i="3" s="1"/>
  <c r="G339" i="3" s="1"/>
  <c r="G351" i="3" s="1"/>
  <c r="G363" i="3" s="1"/>
  <c r="G375" i="3" s="1"/>
  <c r="G387" i="3" s="1"/>
  <c r="G399" i="3" s="1"/>
  <c r="B207" i="3"/>
  <c r="C207" i="3" s="1"/>
  <c r="CD231" i="3" l="1"/>
  <c r="CF231" i="3"/>
  <c r="CE231" i="3"/>
  <c r="CB231" i="3"/>
  <c r="CC231" i="3" s="1"/>
  <c r="H207" i="3"/>
  <c r="I207" i="3" s="1"/>
  <c r="CG231" i="3" l="1"/>
  <c r="CH231" i="3" s="1"/>
  <c r="D208" i="3"/>
  <c r="E208" i="3" s="1"/>
  <c r="A208" i="3"/>
  <c r="G208" i="3"/>
  <c r="G220" i="3" s="1"/>
  <c r="G232" i="3" s="1"/>
  <c r="G244" i="3" s="1"/>
  <c r="G256" i="3" s="1"/>
  <c r="G268" i="3" s="1"/>
  <c r="G280" i="3" s="1"/>
  <c r="G292" i="3" s="1"/>
  <c r="G304" i="3" s="1"/>
  <c r="G316" i="3" s="1"/>
  <c r="G328" i="3" s="1"/>
  <c r="G340" i="3" s="1"/>
  <c r="G352" i="3" s="1"/>
  <c r="G364" i="3" s="1"/>
  <c r="G376" i="3" s="1"/>
  <c r="G388" i="3" s="1"/>
  <c r="G400" i="3" s="1"/>
  <c r="B208" i="3"/>
  <c r="C208" i="3" s="1"/>
  <c r="CE232" i="3" l="1"/>
  <c r="CB232" i="3"/>
  <c r="CF232" i="3"/>
  <c r="CD232" i="3"/>
  <c r="CC232" i="3"/>
  <c r="H208" i="3"/>
  <c r="I208" i="3" s="1"/>
  <c r="CG232" i="3" l="1"/>
  <c r="CH232" i="3" s="1"/>
  <c r="A209" i="3"/>
  <c r="B209" i="3"/>
  <c r="C209" i="3"/>
  <c r="G209" i="3"/>
  <c r="G221" i="3" s="1"/>
  <c r="G233" i="3" s="1"/>
  <c r="G245" i="3" s="1"/>
  <c r="G257" i="3" s="1"/>
  <c r="G269" i="3" s="1"/>
  <c r="G281" i="3" s="1"/>
  <c r="G293" i="3" s="1"/>
  <c r="G305" i="3" s="1"/>
  <c r="G317" i="3" s="1"/>
  <c r="G329" i="3" s="1"/>
  <c r="G341" i="3" s="1"/>
  <c r="G353" i="3" s="1"/>
  <c r="G365" i="3" s="1"/>
  <c r="G377" i="3" s="1"/>
  <c r="G389" i="3" s="1"/>
  <c r="G401" i="3" s="1"/>
  <c r="D209" i="3"/>
  <c r="E209" i="3" s="1"/>
  <c r="H209" i="3" l="1"/>
  <c r="I209" i="3" s="1"/>
  <c r="CB233" i="3"/>
  <c r="CF233" i="3"/>
  <c r="CC233" i="3"/>
  <c r="CD233" i="3"/>
  <c r="CG233" i="3" s="1"/>
  <c r="CH233" i="3" s="1"/>
  <c r="CE233" i="3"/>
  <c r="B210" i="3"/>
  <c r="C210" i="3" s="1"/>
  <c r="D210" i="3"/>
  <c r="E210" i="3" s="1"/>
  <c r="G210" i="3"/>
  <c r="G222" i="3" s="1"/>
  <c r="G234" i="3" s="1"/>
  <c r="G246" i="3" s="1"/>
  <c r="G258" i="3" s="1"/>
  <c r="G270" i="3" s="1"/>
  <c r="G282" i="3" s="1"/>
  <c r="G294" i="3" s="1"/>
  <c r="G306" i="3" s="1"/>
  <c r="G318" i="3" s="1"/>
  <c r="G330" i="3" s="1"/>
  <c r="G342" i="3" s="1"/>
  <c r="G354" i="3" s="1"/>
  <c r="G366" i="3" s="1"/>
  <c r="G378" i="3" s="1"/>
  <c r="G390" i="3" s="1"/>
  <c r="G402" i="3" s="1"/>
  <c r="A210" i="3"/>
  <c r="CD234" i="3" l="1"/>
  <c r="CF234" i="3"/>
  <c r="CE234" i="3"/>
  <c r="CB234" i="3"/>
  <c r="CC234" i="3" s="1"/>
  <c r="H210" i="3"/>
  <c r="I210" i="3" s="1"/>
  <c r="CG234" i="3" l="1"/>
  <c r="CH234" i="3" s="1"/>
  <c r="B211" i="3"/>
  <c r="D211" i="3"/>
  <c r="E211" i="3" s="1"/>
  <c r="C211" i="3"/>
  <c r="A211" i="3"/>
  <c r="G211" i="3"/>
  <c r="G223" i="3" s="1"/>
  <c r="G235" i="3" s="1"/>
  <c r="G247" i="3" s="1"/>
  <c r="G259" i="3" s="1"/>
  <c r="G271" i="3" s="1"/>
  <c r="G283" i="3" s="1"/>
  <c r="G295" i="3" s="1"/>
  <c r="G307" i="3" s="1"/>
  <c r="G319" i="3" s="1"/>
  <c r="G331" i="3" s="1"/>
  <c r="G343" i="3" s="1"/>
  <c r="G355" i="3" s="1"/>
  <c r="G367" i="3" s="1"/>
  <c r="G379" i="3" s="1"/>
  <c r="G391" i="3" s="1"/>
  <c r="G403" i="3" s="1"/>
  <c r="CD235" i="3" l="1"/>
  <c r="CB235" i="3"/>
  <c r="CC235" i="3" s="1"/>
  <c r="CF235" i="3"/>
  <c r="CE235" i="3"/>
  <c r="H211" i="3"/>
  <c r="I211" i="3" s="1"/>
  <c r="CG235" i="3" l="1"/>
  <c r="CH235" i="3" s="1"/>
  <c r="B212" i="3"/>
  <c r="D212" i="3"/>
  <c r="E212" i="3" s="1"/>
  <c r="C212" i="3"/>
  <c r="A212" i="3"/>
  <c r="G212" i="3"/>
  <c r="G224" i="3" s="1"/>
  <c r="G236" i="3" s="1"/>
  <c r="G248" i="3" s="1"/>
  <c r="G260" i="3" s="1"/>
  <c r="G272" i="3" s="1"/>
  <c r="G284" i="3" s="1"/>
  <c r="G296" i="3" s="1"/>
  <c r="G308" i="3" s="1"/>
  <c r="G320" i="3" s="1"/>
  <c r="G332" i="3" s="1"/>
  <c r="G344" i="3" s="1"/>
  <c r="G356" i="3" s="1"/>
  <c r="G368" i="3" s="1"/>
  <c r="G380" i="3" s="1"/>
  <c r="G392" i="3" s="1"/>
  <c r="G404" i="3" s="1"/>
  <c r="H212" i="3" l="1"/>
  <c r="I212" i="3" s="1"/>
  <c r="CE236" i="3"/>
  <c r="CF236" i="3"/>
  <c r="CB236" i="3"/>
  <c r="CC236" i="3" s="1"/>
  <c r="CG236" i="3" s="1"/>
  <c r="CH236" i="3" s="1"/>
  <c r="CD236" i="3"/>
  <c r="A213" i="3"/>
  <c r="B213" i="3"/>
  <c r="C213" i="3" s="1"/>
  <c r="D213" i="3"/>
  <c r="E213" i="3" s="1"/>
  <c r="G213" i="3"/>
  <c r="G225" i="3" s="1"/>
  <c r="G237" i="3" s="1"/>
  <c r="G249" i="3" s="1"/>
  <c r="G261" i="3" s="1"/>
  <c r="G273" i="3" s="1"/>
  <c r="G285" i="3" s="1"/>
  <c r="G297" i="3" s="1"/>
  <c r="G309" i="3" s="1"/>
  <c r="G321" i="3" s="1"/>
  <c r="G333" i="3" s="1"/>
  <c r="G345" i="3" s="1"/>
  <c r="G357" i="3" s="1"/>
  <c r="G369" i="3" s="1"/>
  <c r="G381" i="3" s="1"/>
  <c r="G393" i="3" s="1"/>
  <c r="G405" i="3" s="1"/>
  <c r="CB237" i="3" l="1"/>
  <c r="CC237" i="3" s="1"/>
  <c r="CF237" i="3"/>
  <c r="CD237" i="3"/>
  <c r="CE237" i="3"/>
  <c r="H213" i="3"/>
  <c r="I213" i="3" s="1"/>
  <c r="CG237" i="3" l="1"/>
  <c r="CH237" i="3" s="1"/>
  <c r="A214" i="3"/>
  <c r="G214" i="3"/>
  <c r="G226" i="3" s="1"/>
  <c r="G238" i="3" s="1"/>
  <c r="G250" i="3" s="1"/>
  <c r="G262" i="3" s="1"/>
  <c r="G274" i="3" s="1"/>
  <c r="G286" i="3" s="1"/>
  <c r="G298" i="3" s="1"/>
  <c r="G310" i="3" s="1"/>
  <c r="G322" i="3" s="1"/>
  <c r="G334" i="3" s="1"/>
  <c r="G346" i="3" s="1"/>
  <c r="G358" i="3" s="1"/>
  <c r="G370" i="3" s="1"/>
  <c r="G382" i="3" s="1"/>
  <c r="G394" i="3" s="1"/>
  <c r="G406" i="3" s="1"/>
  <c r="B214" i="3"/>
  <c r="C214" i="3" s="1"/>
  <c r="D214" i="3"/>
  <c r="E214" i="3" s="1"/>
  <c r="CB238" i="3" l="1"/>
  <c r="CC238" i="3" s="1"/>
  <c r="CF238" i="3"/>
  <c r="CE238" i="3"/>
  <c r="CD238" i="3"/>
  <c r="CG238" i="3" s="1"/>
  <c r="CH238" i="3" s="1"/>
  <c r="H214" i="3"/>
  <c r="I214" i="3" s="1"/>
  <c r="CD239" i="3" l="1"/>
  <c r="CF239" i="3"/>
  <c r="CB239" i="3"/>
  <c r="CC239" i="3"/>
  <c r="CE239" i="3"/>
  <c r="B215" i="3"/>
  <c r="C215" i="3" s="1"/>
  <c r="D215" i="3"/>
  <c r="E215" i="3" s="1"/>
  <c r="A215" i="3"/>
  <c r="G215" i="3"/>
  <c r="CG239" i="3" l="1"/>
  <c r="CH239" i="3" s="1"/>
  <c r="H215" i="3"/>
  <c r="I215" i="3" s="1"/>
  <c r="CE240" i="3" l="1"/>
  <c r="CD240" i="3"/>
  <c r="CB240" i="3"/>
  <c r="CC240" i="3" s="1"/>
  <c r="CF240" i="3"/>
  <c r="D216" i="3"/>
  <c r="E216" i="3" s="1"/>
  <c r="B216" i="3"/>
  <c r="C216" i="3" s="1"/>
  <c r="A216" i="3"/>
  <c r="CG240" i="3" l="1"/>
  <c r="CH240" i="3" s="1"/>
  <c r="H216" i="3"/>
  <c r="I216" i="3" s="1"/>
  <c r="CB241" i="3" l="1"/>
  <c r="CF241" i="3"/>
  <c r="CC241" i="3"/>
  <c r="CD241" i="3"/>
  <c r="CE241" i="3"/>
  <c r="D217" i="3"/>
  <c r="E217" i="3" s="1"/>
  <c r="B217" i="3"/>
  <c r="C217" i="3"/>
  <c r="A217" i="3"/>
  <c r="CG241" i="3" l="1"/>
  <c r="CH241" i="3" s="1"/>
  <c r="H217" i="3"/>
  <c r="I217" i="3" s="1"/>
  <c r="B218" i="3" s="1"/>
  <c r="C218" i="3" s="1"/>
  <c r="D218" i="3"/>
  <c r="E218" i="3" s="1"/>
  <c r="A218" i="3"/>
  <c r="CB242" i="3" l="1"/>
  <c r="CC242" i="3" s="1"/>
  <c r="CD242" i="3"/>
  <c r="CF242" i="3"/>
  <c r="CE242" i="3"/>
  <c r="H218" i="3"/>
  <c r="I218" i="3" s="1"/>
  <c r="CG242" i="3" l="1"/>
  <c r="CH242" i="3" s="1"/>
  <c r="D219" i="3"/>
  <c r="E219" i="3" s="1"/>
  <c r="A219" i="3"/>
  <c r="B219" i="3"/>
  <c r="C219" i="3" s="1"/>
  <c r="H219" i="3" s="1"/>
  <c r="I219" i="3" s="1"/>
  <c r="CD243" i="3" l="1"/>
  <c r="CE243" i="3"/>
  <c r="CF243" i="3"/>
  <c r="CB243" i="3"/>
  <c r="CC243" i="3" s="1"/>
  <c r="CG243" i="3" s="1"/>
  <c r="CH243" i="3" s="1"/>
  <c r="A220" i="3"/>
  <c r="B220" i="3"/>
  <c r="C220" i="3" s="1"/>
  <c r="D220" i="3"/>
  <c r="E220" i="3" s="1"/>
  <c r="CB244" i="3" l="1"/>
  <c r="CC244" i="3" s="1"/>
  <c r="CD244" i="3"/>
  <c r="CE244" i="3"/>
  <c r="CF244" i="3"/>
  <c r="H220" i="3"/>
  <c r="I220" i="3" s="1"/>
  <c r="CG244" i="3" l="1"/>
  <c r="CH244" i="3" s="1"/>
  <c r="D221" i="3"/>
  <c r="E221" i="3" s="1"/>
  <c r="A221" i="3"/>
  <c r="B221" i="3"/>
  <c r="C221" i="3" s="1"/>
  <c r="CB245" i="3" l="1"/>
  <c r="CF245" i="3"/>
  <c r="CD245" i="3"/>
  <c r="CE245" i="3"/>
  <c r="CG245" i="3" s="1"/>
  <c r="CH245" i="3" s="1"/>
  <c r="CC245" i="3"/>
  <c r="H221" i="3"/>
  <c r="I221" i="3" s="1"/>
  <c r="D222" i="3"/>
  <c r="E222" i="3" s="1"/>
  <c r="B222" i="3"/>
  <c r="C222" i="3" s="1"/>
  <c r="A222" i="3"/>
  <c r="CE246" i="3" l="1"/>
  <c r="CB246" i="3"/>
  <c r="CC246" i="3" s="1"/>
  <c r="CF246" i="3"/>
  <c r="CD246" i="3"/>
  <c r="CG246" i="3" s="1"/>
  <c r="CH246" i="3" s="1"/>
  <c r="H222" i="3"/>
  <c r="I222" i="3" s="1"/>
  <c r="CD247" i="3" l="1"/>
  <c r="CB247" i="3"/>
  <c r="CC247" i="3" s="1"/>
  <c r="CE247" i="3"/>
  <c r="CG247" i="3" s="1"/>
  <c r="CH247" i="3" s="1"/>
  <c r="CF247" i="3"/>
  <c r="A223" i="3"/>
  <c r="D223" i="3"/>
  <c r="E223" i="3" s="1"/>
  <c r="B223" i="3"/>
  <c r="C223" i="3" s="1"/>
  <c r="CE248" i="3" l="1"/>
  <c r="CB248" i="3"/>
  <c r="CC248" i="3"/>
  <c r="CF248" i="3"/>
  <c r="CD248" i="3"/>
  <c r="CG248" i="3" s="1"/>
  <c r="CH248" i="3" s="1"/>
  <c r="H223" i="3"/>
  <c r="I223" i="3" s="1"/>
  <c r="B224" i="3" s="1"/>
  <c r="C224" i="3" l="1"/>
  <c r="D224" i="3"/>
  <c r="E224" i="3" s="1"/>
  <c r="A224" i="3"/>
  <c r="CB249" i="3"/>
  <c r="CE249" i="3"/>
  <c r="CD249" i="3"/>
  <c r="CF249" i="3"/>
  <c r="CG249" i="3" s="1"/>
  <c r="CH249" i="3" s="1"/>
  <c r="CC249" i="3"/>
  <c r="H224" i="3"/>
  <c r="I224" i="3" s="1"/>
  <c r="CB250" i="3" l="1"/>
  <c r="CC250" i="3" s="1"/>
  <c r="CF250" i="3"/>
  <c r="CE250" i="3"/>
  <c r="CD250" i="3"/>
  <c r="CG250" i="3"/>
  <c r="CH250" i="3" s="1"/>
  <c r="B225" i="3"/>
  <c r="A225" i="3"/>
  <c r="D225" i="3"/>
  <c r="E225" i="3" s="1"/>
  <c r="C225" i="3"/>
  <c r="CD251" i="3" l="1"/>
  <c r="CB251" i="3"/>
  <c r="CC251" i="3" s="1"/>
  <c r="CE251" i="3"/>
  <c r="CF251" i="3"/>
  <c r="CG251" i="3"/>
  <c r="CH251" i="3" s="1"/>
  <c r="H225" i="3"/>
  <c r="I225" i="3" s="1"/>
  <c r="CE252" i="3" l="1"/>
  <c r="CF252" i="3"/>
  <c r="CB252" i="3"/>
  <c r="CC252" i="3"/>
  <c r="CD252" i="3"/>
  <c r="CG252" i="3" s="1"/>
  <c r="CH252" i="3" s="1"/>
  <c r="D226" i="3"/>
  <c r="E226" i="3" s="1"/>
  <c r="B226" i="3"/>
  <c r="C226" i="3" s="1"/>
  <c r="A226" i="3"/>
  <c r="CF253" i="3" l="1"/>
  <c r="CD253" i="3"/>
  <c r="CE253" i="3"/>
  <c r="CB253" i="3"/>
  <c r="CC253" i="3" s="1"/>
  <c r="CG253" i="3" s="1"/>
  <c r="CH253" i="3" s="1"/>
  <c r="H226" i="3"/>
  <c r="I226" i="3" s="1"/>
  <c r="CB254" i="3" l="1"/>
  <c r="CC254" i="3" s="1"/>
  <c r="CD254" i="3"/>
  <c r="CF254" i="3"/>
  <c r="CE254" i="3"/>
  <c r="CG254" i="3"/>
  <c r="CH254" i="3" s="1"/>
  <c r="A227" i="3"/>
  <c r="B227" i="3"/>
  <c r="C227" i="3" s="1"/>
  <c r="D227" i="3"/>
  <c r="E227" i="3" s="1"/>
  <c r="G227" i="3"/>
  <c r="CD255" i="3" l="1"/>
  <c r="CE255" i="3"/>
  <c r="CF255" i="3"/>
  <c r="CB255" i="3"/>
  <c r="CC255" i="3"/>
  <c r="CG255" i="3"/>
  <c r="CH255" i="3" s="1"/>
  <c r="H227" i="3"/>
  <c r="I227" i="3" s="1"/>
  <c r="D228" i="3" s="1"/>
  <c r="E228" i="3" s="1"/>
  <c r="CD256" i="3" l="1"/>
  <c r="CE256" i="3"/>
  <c r="CB256" i="3"/>
  <c r="CC256" i="3" s="1"/>
  <c r="CF256" i="3"/>
  <c r="B228" i="3"/>
  <c r="C228" i="3" s="1"/>
  <c r="H228" i="3" s="1"/>
  <c r="I228" i="3" s="1"/>
  <c r="A228" i="3"/>
  <c r="CG256" i="3" l="1"/>
  <c r="CH256" i="3" s="1"/>
  <c r="A229" i="3"/>
  <c r="D229" i="3"/>
  <c r="E229" i="3" s="1"/>
  <c r="B229" i="3"/>
  <c r="C229" i="3" s="1"/>
  <c r="CB257" i="3" l="1"/>
  <c r="CF257" i="3"/>
  <c r="CC257" i="3"/>
  <c r="CD257" i="3"/>
  <c r="CE257" i="3"/>
  <c r="CG257" i="3" s="1"/>
  <c r="CH257" i="3" s="1"/>
  <c r="H229" i="3"/>
  <c r="I229" i="3" s="1"/>
  <c r="CF258" i="3" l="1"/>
  <c r="CD258" i="3"/>
  <c r="CE258" i="3"/>
  <c r="CB258" i="3"/>
  <c r="CC258" i="3" s="1"/>
  <c r="B230" i="3"/>
  <c r="C230" i="3" s="1"/>
  <c r="A230" i="3"/>
  <c r="D230" i="3"/>
  <c r="E230" i="3" s="1"/>
  <c r="CG258" i="3" l="1"/>
  <c r="CH258" i="3" s="1"/>
  <c r="H230" i="3"/>
  <c r="I230" i="3" s="1"/>
  <c r="CD259" i="3" l="1"/>
  <c r="CB259" i="3"/>
  <c r="CC259" i="3" s="1"/>
  <c r="CE259" i="3"/>
  <c r="CF259" i="3"/>
  <c r="B231" i="3"/>
  <c r="D231" i="3"/>
  <c r="E231" i="3" s="1"/>
  <c r="C231" i="3"/>
  <c r="A231" i="3"/>
  <c r="CG259" i="3" l="1"/>
  <c r="CH259" i="3" s="1"/>
  <c r="H231" i="3"/>
  <c r="I231" i="3" s="1"/>
  <c r="CE260" i="3" l="1"/>
  <c r="CD260" i="3"/>
  <c r="CF260" i="3"/>
  <c r="CB260" i="3"/>
  <c r="CC260" i="3" s="1"/>
  <c r="A232" i="3"/>
  <c r="D232" i="3"/>
  <c r="E232" i="3" s="1"/>
  <c r="B232" i="3"/>
  <c r="C232" i="3" s="1"/>
  <c r="CG260" i="3" l="1"/>
  <c r="CH260" i="3" s="1"/>
  <c r="H232" i="3"/>
  <c r="I232" i="3" s="1"/>
  <c r="CB261" i="3" l="1"/>
  <c r="CF261" i="3"/>
  <c r="CC261" i="3"/>
  <c r="CD261" i="3"/>
  <c r="CE261" i="3"/>
  <c r="B233" i="3"/>
  <c r="C233" i="3" s="1"/>
  <c r="A233" i="3"/>
  <c r="D233" i="3"/>
  <c r="CG261" i="3" l="1"/>
  <c r="CH261" i="3" s="1"/>
  <c r="E233" i="3"/>
  <c r="H233" i="3"/>
  <c r="I233" i="3" s="1"/>
  <c r="CB262" i="3" l="1"/>
  <c r="CC262" i="3" s="1"/>
  <c r="CD262" i="3"/>
  <c r="CE262" i="3"/>
  <c r="CF262" i="3"/>
  <c r="B234" i="3"/>
  <c r="C234" i="3" s="1"/>
  <c r="D234" i="3"/>
  <c r="E234" i="3" s="1"/>
  <c r="A234" i="3"/>
  <c r="CG262" i="3" l="1"/>
  <c r="CH262" i="3" s="1"/>
  <c r="H234" i="3"/>
  <c r="I234" i="3" s="1"/>
  <c r="CD263" i="3" l="1"/>
  <c r="CB263" i="3"/>
  <c r="CC263" i="3" s="1"/>
  <c r="CE263" i="3"/>
  <c r="CF263" i="3"/>
  <c r="B235" i="3"/>
  <c r="C235" i="3" s="1"/>
  <c r="A235" i="3"/>
  <c r="D235" i="3"/>
  <c r="E235" i="3" s="1"/>
  <c r="CG263" i="3" l="1"/>
  <c r="CH263" i="3" s="1"/>
  <c r="H235" i="3"/>
  <c r="I235" i="3" s="1"/>
  <c r="CB264" i="3" l="1"/>
  <c r="CE264" i="3"/>
  <c r="CC264" i="3"/>
  <c r="CF264" i="3"/>
  <c r="CD264" i="3"/>
  <c r="A236" i="3"/>
  <c r="D236" i="3"/>
  <c r="E236" i="3" s="1"/>
  <c r="B236" i="3"/>
  <c r="C236" i="3" s="1"/>
  <c r="H236" i="3" l="1"/>
  <c r="I236" i="3" s="1"/>
  <c r="CG264" i="3"/>
  <c r="CH264" i="3" s="1"/>
  <c r="D237" i="3"/>
  <c r="E237" i="3" s="1"/>
  <c r="A237" i="3"/>
  <c r="B237" i="3"/>
  <c r="C237" i="3" s="1"/>
  <c r="H237" i="3" s="1"/>
  <c r="I237" i="3" s="1"/>
  <c r="G239" i="3"/>
  <c r="CB265" i="3" l="1"/>
  <c r="CF265" i="3"/>
  <c r="CE265" i="3"/>
  <c r="CC265" i="3"/>
  <c r="CD265" i="3"/>
  <c r="A238" i="3"/>
  <c r="B238" i="3"/>
  <c r="C238" i="3" s="1"/>
  <c r="D238" i="3"/>
  <c r="E238" i="3" s="1"/>
  <c r="CG265" i="3" l="1"/>
  <c r="CH265" i="3" s="1"/>
  <c r="H238" i="3"/>
  <c r="I238" i="3" s="1"/>
  <c r="CB266" i="3" l="1"/>
  <c r="CC266" i="3" s="1"/>
  <c r="CE266" i="3"/>
  <c r="CD266" i="3"/>
  <c r="CF266" i="3"/>
  <c r="CG266" i="3"/>
  <c r="CH266" i="3" s="1"/>
  <c r="B239" i="3"/>
  <c r="C239" i="3" s="1"/>
  <c r="A239" i="3"/>
  <c r="D239" i="3"/>
  <c r="E239" i="3" s="1"/>
  <c r="H239" i="3" s="1"/>
  <c r="I239" i="3" s="1"/>
  <c r="CD267" i="3" l="1"/>
  <c r="CB267" i="3"/>
  <c r="CC267" i="3"/>
  <c r="CE267" i="3"/>
  <c r="CF267" i="3"/>
  <c r="D240" i="3"/>
  <c r="E240" i="3" s="1"/>
  <c r="A240" i="3"/>
  <c r="B240" i="3"/>
  <c r="C240" i="3" s="1"/>
  <c r="H240" i="3" s="1"/>
  <c r="I240" i="3" s="1"/>
  <c r="CG267" i="3" l="1"/>
  <c r="CH267" i="3" s="1"/>
  <c r="A241" i="3"/>
  <c r="B241" i="3"/>
  <c r="C241" i="3" s="1"/>
  <c r="D241" i="3"/>
  <c r="E241" i="3" s="1"/>
  <c r="CE268" i="3" l="1"/>
  <c r="CB268" i="3"/>
  <c r="CC268" i="3" s="1"/>
  <c r="CF268" i="3"/>
  <c r="CD268" i="3"/>
  <c r="CG268" i="3"/>
  <c r="CH268" i="3" s="1"/>
  <c r="H241" i="3"/>
  <c r="I241" i="3" s="1"/>
  <c r="CB269" i="3" l="1"/>
  <c r="CC269" i="3" s="1"/>
  <c r="CF269" i="3"/>
  <c r="CE269" i="3"/>
  <c r="CD269" i="3"/>
  <c r="A242" i="3"/>
  <c r="B242" i="3"/>
  <c r="C242" i="3" s="1"/>
  <c r="D242" i="3"/>
  <c r="E242" i="3" s="1"/>
  <c r="H242" i="3" s="1"/>
  <c r="I242" i="3" s="1"/>
  <c r="CG269" i="3" l="1"/>
  <c r="CH269" i="3" s="1"/>
  <c r="D243" i="3"/>
  <c r="E243" i="3" s="1"/>
  <c r="A243" i="3"/>
  <c r="B243" i="3"/>
  <c r="C243" i="3" s="1"/>
  <c r="H243" i="3" s="1"/>
  <c r="I243" i="3" s="1"/>
  <c r="CB270" i="3" l="1"/>
  <c r="CC270" i="3" s="1"/>
  <c r="CE270" i="3"/>
  <c r="CD270" i="3"/>
  <c r="CF270" i="3"/>
  <c r="D244" i="3"/>
  <c r="E244" i="3" s="1"/>
  <c r="A244" i="3"/>
  <c r="B244" i="3"/>
  <c r="C244" i="3" s="1"/>
  <c r="CG270" i="3" l="1"/>
  <c r="CH270" i="3" s="1"/>
  <c r="H244" i="3"/>
  <c r="I244" i="3" s="1"/>
  <c r="B245" i="3"/>
  <c r="C245" i="3" s="1"/>
  <c r="D245" i="3"/>
  <c r="E245" i="3" s="1"/>
  <c r="A245" i="3"/>
  <c r="CD271" i="3" l="1"/>
  <c r="CF271" i="3"/>
  <c r="CE271" i="3"/>
  <c r="CB271" i="3"/>
  <c r="CC271" i="3" s="1"/>
  <c r="CG271" i="3" s="1"/>
  <c r="CH271" i="3" s="1"/>
  <c r="H245" i="3"/>
  <c r="I245" i="3" s="1"/>
  <c r="CE272" i="3" l="1"/>
  <c r="CF272" i="3"/>
  <c r="CD272" i="3"/>
  <c r="CB272" i="3"/>
  <c r="CC272" i="3" s="1"/>
  <c r="B246" i="3"/>
  <c r="C246" i="3" s="1"/>
  <c r="D246" i="3"/>
  <c r="A246" i="3"/>
  <c r="CG272" i="3" l="1"/>
  <c r="CH272" i="3" s="1"/>
  <c r="E246" i="3"/>
  <c r="H246" i="3" s="1"/>
  <c r="I246" i="3" s="1"/>
  <c r="CB273" i="3" l="1"/>
  <c r="CF273" i="3"/>
  <c r="CC273" i="3"/>
  <c r="CD273" i="3"/>
  <c r="CE273" i="3"/>
  <c r="CG273" i="3"/>
  <c r="CH273" i="3" s="1"/>
  <c r="A247" i="3"/>
  <c r="B247" i="3"/>
  <c r="C247" i="3" s="1"/>
  <c r="D247" i="3"/>
  <c r="E247" i="3" s="1"/>
  <c r="CF274" i="3" l="1"/>
  <c r="CE274" i="3"/>
  <c r="CB274" i="3"/>
  <c r="CC274" i="3" s="1"/>
  <c r="CD274" i="3"/>
  <c r="CG274" i="3"/>
  <c r="CH274" i="3" s="1"/>
  <c r="H247" i="3"/>
  <c r="I247" i="3" s="1"/>
  <c r="CD275" i="3" l="1"/>
  <c r="CE275" i="3"/>
  <c r="CF275" i="3"/>
  <c r="CB275" i="3"/>
  <c r="CC275" i="3" s="1"/>
  <c r="CG275" i="3" s="1"/>
  <c r="CH275" i="3" s="1"/>
  <c r="D248" i="3"/>
  <c r="E248" i="3" s="1"/>
  <c r="A248" i="3"/>
  <c r="B248" i="3"/>
  <c r="C248" i="3" s="1"/>
  <c r="G251" i="3"/>
  <c r="CD276" i="3" l="1"/>
  <c r="CE276" i="3"/>
  <c r="CF276" i="3"/>
  <c r="CB276" i="3"/>
  <c r="CC276" i="3" s="1"/>
  <c r="CG276" i="3"/>
  <c r="CH276" i="3" s="1"/>
  <c r="H248" i="3"/>
  <c r="I248" i="3" s="1"/>
  <c r="CB277" i="3" l="1"/>
  <c r="CF277" i="3"/>
  <c r="CE277" i="3"/>
  <c r="CC277" i="3"/>
  <c r="CD277" i="3"/>
  <c r="CG277" i="3" s="1"/>
  <c r="CH277" i="3" s="1"/>
  <c r="A249" i="3"/>
  <c r="B249" i="3"/>
  <c r="C249" i="3" s="1"/>
  <c r="D249" i="3"/>
  <c r="E249" i="3" s="1"/>
  <c r="CE278" i="3" l="1"/>
  <c r="CF278" i="3"/>
  <c r="CB278" i="3"/>
  <c r="CC278" i="3" s="1"/>
  <c r="CD278" i="3"/>
  <c r="CG278" i="3"/>
  <c r="CH278" i="3" s="1"/>
  <c r="H249" i="3"/>
  <c r="I249" i="3" s="1"/>
  <c r="CD279" i="3" l="1"/>
  <c r="CE279" i="3"/>
  <c r="CF279" i="3"/>
  <c r="CB279" i="3"/>
  <c r="CC279" i="3" s="1"/>
  <c r="CG279" i="3"/>
  <c r="CH279" i="3" s="1"/>
  <c r="D250" i="3"/>
  <c r="E250" i="3" s="1"/>
  <c r="A250" i="3"/>
  <c r="B250" i="3"/>
  <c r="C250" i="3" s="1"/>
  <c r="H250" i="3" l="1"/>
  <c r="I250" i="3" s="1"/>
  <c r="CE280" i="3"/>
  <c r="CD280" i="3"/>
  <c r="CB280" i="3"/>
  <c r="CC280" i="3" s="1"/>
  <c r="CF280" i="3"/>
  <c r="A251" i="3"/>
  <c r="B251" i="3"/>
  <c r="C251" i="3"/>
  <c r="D251" i="3"/>
  <c r="E251" i="3" s="1"/>
  <c r="H251" i="3" s="1"/>
  <c r="I251" i="3" s="1"/>
  <c r="CG280" i="3" l="1"/>
  <c r="CH280" i="3" s="1"/>
  <c r="B252" i="3"/>
  <c r="C252" i="3" s="1"/>
  <c r="A252" i="3"/>
  <c r="D252" i="3"/>
  <c r="E252" i="3" s="1"/>
  <c r="H252" i="3" s="1"/>
  <c r="I252" i="3" s="1"/>
  <c r="CF281" i="3" l="1"/>
  <c r="CB281" i="3"/>
  <c r="CE281" i="3"/>
  <c r="CC281" i="3"/>
  <c r="CD281" i="3"/>
  <c r="CG281" i="3" s="1"/>
  <c r="CH281" i="3" s="1"/>
  <c r="A253" i="3"/>
  <c r="D253" i="3"/>
  <c r="E253" i="3" s="1"/>
  <c r="B253" i="3"/>
  <c r="C253" i="3" s="1"/>
  <c r="CE282" i="3" l="1"/>
  <c r="CD282" i="3"/>
  <c r="CF282" i="3"/>
  <c r="CB282" i="3"/>
  <c r="CC282" i="3" s="1"/>
  <c r="CG282" i="3"/>
  <c r="CH282" i="3" s="1"/>
  <c r="H253" i="3"/>
  <c r="I253" i="3" s="1"/>
  <c r="D254" i="3" s="1"/>
  <c r="E254" i="3" l="1"/>
  <c r="A254" i="3"/>
  <c r="B254" i="3"/>
  <c r="C254" i="3" s="1"/>
  <c r="H254" i="3" s="1"/>
  <c r="I254" i="3" s="1"/>
  <c r="CD283" i="3"/>
  <c r="CE283" i="3"/>
  <c r="CF283" i="3"/>
  <c r="CB283" i="3"/>
  <c r="CC283" i="3"/>
  <c r="A255" i="3" l="1"/>
  <c r="D255" i="3"/>
  <c r="E255" i="3" s="1"/>
  <c r="B255" i="3"/>
  <c r="C255" i="3" s="1"/>
  <c r="CG283" i="3"/>
  <c r="CH283" i="3" s="1"/>
  <c r="CB284" i="3" l="1"/>
  <c r="CE284" i="3"/>
  <c r="CF284" i="3"/>
  <c r="CD284" i="3"/>
  <c r="CC284" i="3"/>
  <c r="CG284" i="3" s="1"/>
  <c r="CH284" i="3" s="1"/>
  <c r="H255" i="3"/>
  <c r="I255" i="3" s="1"/>
  <c r="CB285" i="3" l="1"/>
  <c r="CD285" i="3"/>
  <c r="CC285" i="3"/>
  <c r="CF285" i="3"/>
  <c r="CE285" i="3"/>
  <c r="D256" i="3"/>
  <c r="E256" i="3" s="1"/>
  <c r="H256" i="3" s="1"/>
  <c r="I256" i="3" s="1"/>
  <c r="B256" i="3"/>
  <c r="C256" i="3" s="1"/>
  <c r="A256" i="3"/>
  <c r="B257" i="3" l="1"/>
  <c r="C257" i="3" s="1"/>
  <c r="D257" i="3"/>
  <c r="E257" i="3" s="1"/>
  <c r="A257" i="3"/>
  <c r="H257" i="3"/>
  <c r="I257" i="3" s="1"/>
  <c r="CG285" i="3"/>
  <c r="CH285" i="3" s="1"/>
  <c r="CE286" i="3" l="1"/>
  <c r="CB286" i="3"/>
  <c r="CC286" i="3" s="1"/>
  <c r="CF286" i="3"/>
  <c r="CD286" i="3"/>
  <c r="CG286" i="3" s="1"/>
  <c r="CH286" i="3" s="1"/>
  <c r="B258" i="3"/>
  <c r="C258" i="3" s="1"/>
  <c r="D258" i="3"/>
  <c r="A258" i="3"/>
  <c r="E258" i="3" l="1"/>
  <c r="H258" i="3"/>
  <c r="I258" i="3" s="1"/>
  <c r="CD287" i="3"/>
  <c r="CF287" i="3"/>
  <c r="CB287" i="3"/>
  <c r="CC287" i="3" s="1"/>
  <c r="CE287" i="3"/>
  <c r="CG287" i="3" s="1"/>
  <c r="CH287" i="3" s="1"/>
  <c r="CE288" i="3" l="1"/>
  <c r="CF288" i="3"/>
  <c r="CD288" i="3"/>
  <c r="CB288" i="3"/>
  <c r="CC288" i="3" s="1"/>
  <c r="D259" i="3"/>
  <c r="E259" i="3" s="1"/>
  <c r="B259" i="3"/>
  <c r="C259" i="3" s="1"/>
  <c r="H259" i="3" s="1"/>
  <c r="I259" i="3" s="1"/>
  <c r="A259" i="3"/>
  <c r="D260" i="3" l="1"/>
  <c r="E260" i="3" s="1"/>
  <c r="B260" i="3"/>
  <c r="C260" i="3" s="1"/>
  <c r="A260" i="3"/>
  <c r="CG288" i="3"/>
  <c r="CH288" i="3" s="1"/>
  <c r="CB289" i="3" l="1"/>
  <c r="CF289" i="3"/>
  <c r="CC289" i="3"/>
  <c r="CE289" i="3"/>
  <c r="CD289" i="3"/>
  <c r="CG289" i="3"/>
  <c r="CH289" i="3" s="1"/>
  <c r="H260" i="3"/>
  <c r="I260" i="3" s="1"/>
  <c r="CF290" i="3" l="1"/>
  <c r="CE290" i="3"/>
  <c r="CD290" i="3"/>
  <c r="CB290" i="3"/>
  <c r="CC290" i="3" s="1"/>
  <c r="CG290" i="3"/>
  <c r="CH290" i="3" s="1"/>
  <c r="B261" i="3"/>
  <c r="C261" i="3" s="1"/>
  <c r="A261" i="3"/>
  <c r="D261" i="3"/>
  <c r="E261" i="3" s="1"/>
  <c r="H261" i="3" s="1"/>
  <c r="I261" i="3" s="1"/>
  <c r="G263" i="3"/>
  <c r="A262" i="3" l="1"/>
  <c r="B262" i="3"/>
  <c r="C262" i="3" s="1"/>
  <c r="H262" i="3" s="1"/>
  <c r="I262" i="3" s="1"/>
  <c r="D262" i="3"/>
  <c r="E262" i="3" s="1"/>
  <c r="CD291" i="3"/>
  <c r="CE291" i="3"/>
  <c r="CF291" i="3"/>
  <c r="CB291" i="3"/>
  <c r="CC291" i="3"/>
  <c r="B263" i="3" l="1"/>
  <c r="C263" i="3" s="1"/>
  <c r="D263" i="3"/>
  <c r="E263" i="3" s="1"/>
  <c r="A263" i="3"/>
  <c r="H263" i="3"/>
  <c r="I263" i="3" s="1"/>
  <c r="A264" i="3" s="1"/>
  <c r="CG291" i="3"/>
  <c r="CH291" i="3" s="1"/>
  <c r="D264" i="3"/>
  <c r="E264" i="3" s="1"/>
  <c r="B264" i="3"/>
  <c r="C264" i="3" s="1"/>
  <c r="CF292" i="3" l="1"/>
  <c r="CE292" i="3"/>
  <c r="CB292" i="3"/>
  <c r="CC292" i="3" s="1"/>
  <c r="CD292" i="3"/>
  <c r="CG292" i="3" s="1"/>
  <c r="CH292" i="3" s="1"/>
  <c r="H264" i="3"/>
  <c r="I264" i="3" s="1"/>
  <c r="CB293" i="3" l="1"/>
  <c r="CC293" i="3" s="1"/>
  <c r="CF293" i="3"/>
  <c r="CE293" i="3"/>
  <c r="CD293" i="3"/>
  <c r="CG293" i="3" s="1"/>
  <c r="CH293" i="3" s="1"/>
  <c r="D265" i="3"/>
  <c r="E265" i="3" s="1"/>
  <c r="A265" i="3"/>
  <c r="B265" i="3"/>
  <c r="C265" i="3" s="1"/>
  <c r="H265" i="3" l="1"/>
  <c r="I265" i="3" s="1"/>
  <c r="B266" i="3" s="1"/>
  <c r="C266" i="3" s="1"/>
  <c r="CF294" i="3"/>
  <c r="CE294" i="3"/>
  <c r="CB294" i="3"/>
  <c r="CC294" i="3" s="1"/>
  <c r="CD294" i="3"/>
  <c r="CG294" i="3" s="1"/>
  <c r="CH294" i="3" s="1"/>
  <c r="CD295" i="3" l="1"/>
  <c r="CF295" i="3"/>
  <c r="CB295" i="3"/>
  <c r="CC295" i="3" s="1"/>
  <c r="CE295" i="3"/>
  <c r="A266" i="3"/>
  <c r="D266" i="3"/>
  <c r="E266" i="3" s="1"/>
  <c r="H266" i="3" l="1"/>
  <c r="I266" i="3" s="1"/>
  <c r="CG295" i="3"/>
  <c r="CH295" i="3" s="1"/>
  <c r="CE296" i="3" l="1"/>
  <c r="CF296" i="3"/>
  <c r="CD296" i="3"/>
  <c r="CB296" i="3"/>
  <c r="CC296" i="3" s="1"/>
  <c r="A267" i="3"/>
  <c r="B267" i="3"/>
  <c r="C267" i="3" s="1"/>
  <c r="D267" i="3"/>
  <c r="E267" i="3" l="1"/>
  <c r="H267" i="3"/>
  <c r="I267" i="3" s="1"/>
  <c r="CG296" i="3"/>
  <c r="CH296" i="3" s="1"/>
  <c r="CF297" i="3" l="1"/>
  <c r="CD297" i="3"/>
  <c r="CB297" i="3"/>
  <c r="CC297" i="3"/>
  <c r="CE297" i="3"/>
  <c r="CG297" i="3" s="1"/>
  <c r="CH297" i="3" s="1"/>
  <c r="A268" i="3"/>
  <c r="D268" i="3"/>
  <c r="B268" i="3"/>
  <c r="C268" i="3" s="1"/>
  <c r="CF298" i="3" l="1"/>
  <c r="CD298" i="3"/>
  <c r="CE298" i="3"/>
  <c r="CB298" i="3"/>
  <c r="CC298" i="3" s="1"/>
  <c r="CG298" i="3"/>
  <c r="CH298" i="3" s="1"/>
  <c r="E268" i="3"/>
  <c r="H268" i="3" s="1"/>
  <c r="I268" i="3" s="1"/>
  <c r="A269" i="3" l="1"/>
  <c r="B269" i="3"/>
  <c r="C269" i="3" s="1"/>
  <c r="D269" i="3"/>
  <c r="E269" i="3" s="1"/>
  <c r="H269" i="3" s="1"/>
  <c r="I269" i="3" s="1"/>
  <c r="CD299" i="3"/>
  <c r="CB299" i="3"/>
  <c r="CF299" i="3"/>
  <c r="CC299" i="3"/>
  <c r="CG299" i="3" s="1"/>
  <c r="CH299" i="3" s="1"/>
  <c r="CE299" i="3"/>
  <c r="A270" i="3" l="1"/>
  <c r="B270" i="3"/>
  <c r="C270" i="3"/>
  <c r="D270" i="3"/>
  <c r="E270" i="3" s="1"/>
  <c r="CF300" i="3"/>
  <c r="CB300" i="3"/>
  <c r="CE300" i="3"/>
  <c r="CD300" i="3"/>
  <c r="CC300" i="3"/>
  <c r="H270" i="3"/>
  <c r="I270" i="3" s="1"/>
  <c r="CG300" i="3" l="1"/>
  <c r="CH300" i="3" s="1"/>
  <c r="B271" i="3"/>
  <c r="C271" i="3" s="1"/>
  <c r="A271" i="3"/>
  <c r="D271" i="3"/>
  <c r="E271" i="3" s="1"/>
  <c r="CB301" i="3" l="1"/>
  <c r="CF301" i="3"/>
  <c r="CD301" i="3"/>
  <c r="CE301" i="3"/>
  <c r="CG301" i="3" s="1"/>
  <c r="CH301" i="3" s="1"/>
  <c r="CC301" i="3"/>
  <c r="H271" i="3"/>
  <c r="I271" i="3" s="1"/>
  <c r="CB302" i="3" l="1"/>
  <c r="CC302" i="3" s="1"/>
  <c r="CF302" i="3"/>
  <c r="CD302" i="3"/>
  <c r="CE302" i="3"/>
  <c r="B272" i="3"/>
  <c r="C272" i="3" s="1"/>
  <c r="D272" i="3"/>
  <c r="E272" i="3" s="1"/>
  <c r="H272" i="3" s="1"/>
  <c r="I272" i="3" s="1"/>
  <c r="A272" i="3"/>
  <c r="CG302" i="3" l="1"/>
  <c r="CH302" i="3" s="1"/>
  <c r="A273" i="3"/>
  <c r="D273" i="3"/>
  <c r="E273" i="3" s="1"/>
  <c r="B273" i="3"/>
  <c r="C273" i="3" s="1"/>
  <c r="H273" i="3" s="1"/>
  <c r="I273" i="3" s="1"/>
  <c r="CD303" i="3" l="1"/>
  <c r="CF303" i="3"/>
  <c r="CB303" i="3"/>
  <c r="CC303" i="3"/>
  <c r="CE303" i="3"/>
  <c r="CG303" i="3" s="1"/>
  <c r="CH303" i="3" s="1"/>
  <c r="D274" i="3"/>
  <c r="E274" i="3" s="1"/>
  <c r="B274" i="3"/>
  <c r="A274" i="3"/>
  <c r="C274" i="3"/>
  <c r="H274" i="3" s="1"/>
  <c r="I274" i="3" s="1"/>
  <c r="CD304" i="3" l="1"/>
  <c r="CB304" i="3"/>
  <c r="CE304" i="3"/>
  <c r="CF304" i="3"/>
  <c r="CC304" i="3"/>
  <c r="CG304" i="3" s="1"/>
  <c r="CH304" i="3" s="1"/>
  <c r="G275" i="3"/>
  <c r="D275" i="3"/>
  <c r="E275" i="3" s="1"/>
  <c r="B275" i="3"/>
  <c r="C275" i="3" s="1"/>
  <c r="H275" i="3" s="1"/>
  <c r="I275" i="3" s="1"/>
  <c r="A275" i="3"/>
  <c r="CB305" i="3" l="1"/>
  <c r="CC305" i="3"/>
  <c r="CE305" i="3"/>
  <c r="CF305" i="3"/>
  <c r="CD305" i="3"/>
  <c r="CG305" i="3" s="1"/>
  <c r="CH305" i="3" s="1"/>
  <c r="A276" i="3"/>
  <c r="D276" i="3"/>
  <c r="E276" i="3" s="1"/>
  <c r="H276" i="3" s="1"/>
  <c r="I276" i="3" s="1"/>
  <c r="B276" i="3"/>
  <c r="C276" i="3" s="1"/>
  <c r="CF306" i="3" l="1"/>
  <c r="CB306" i="3"/>
  <c r="CC306" i="3" s="1"/>
  <c r="CE306" i="3"/>
  <c r="CD306" i="3"/>
  <c r="CG306" i="3" s="1"/>
  <c r="CH306" i="3" s="1"/>
  <c r="B277" i="3"/>
  <c r="C277" i="3" s="1"/>
  <c r="A277" i="3"/>
  <c r="D277" i="3"/>
  <c r="E277" i="3" s="1"/>
  <c r="CE307" i="3" l="1"/>
  <c r="CB307" i="3"/>
  <c r="CD307" i="3"/>
  <c r="CC307" i="3"/>
  <c r="CF307" i="3"/>
  <c r="CG307" i="3" s="1"/>
  <c r="CH307" i="3" s="1"/>
  <c r="H277" i="3"/>
  <c r="I277" i="3" s="1"/>
  <c r="CD308" i="3" l="1"/>
  <c r="CE308" i="3"/>
  <c r="CF308" i="3"/>
  <c r="CB308" i="3"/>
  <c r="CC308" i="3" s="1"/>
  <c r="CG308" i="3" s="1"/>
  <c r="CH308" i="3" s="1"/>
  <c r="B278" i="3"/>
  <c r="C278" i="3" s="1"/>
  <c r="D278" i="3"/>
  <c r="E278" i="3" s="1"/>
  <c r="A278" i="3"/>
  <c r="CF309" i="3" l="1"/>
  <c r="CB309" i="3"/>
  <c r="CC309" i="3" s="1"/>
  <c r="CD309" i="3"/>
  <c r="CE309" i="3"/>
  <c r="H278" i="3"/>
  <c r="I278" i="3" s="1"/>
  <c r="B279" i="3" s="1"/>
  <c r="A279" i="3" l="1"/>
  <c r="C279" i="3"/>
  <c r="D279" i="3"/>
  <c r="E279" i="3" s="1"/>
  <c r="CG309" i="3"/>
  <c r="CH309" i="3" s="1"/>
  <c r="H279" i="3"/>
  <c r="I279" i="3" s="1"/>
  <c r="CE310" i="3" l="1"/>
  <c r="CB310" i="3"/>
  <c r="CC310" i="3" s="1"/>
  <c r="CD310" i="3"/>
  <c r="CF310" i="3"/>
  <c r="CG310" i="3"/>
  <c r="CH310" i="3" s="1"/>
  <c r="A280" i="3"/>
  <c r="D280" i="3"/>
  <c r="E280" i="3" s="1"/>
  <c r="B280" i="3"/>
  <c r="C280" i="3" s="1"/>
  <c r="CD311" i="3" l="1"/>
  <c r="CB311" i="3"/>
  <c r="CF311" i="3"/>
  <c r="CC311" i="3"/>
  <c r="CE311" i="3"/>
  <c r="H280" i="3"/>
  <c r="I280" i="3" s="1"/>
  <c r="D281" i="3" s="1"/>
  <c r="E281" i="3" s="1"/>
  <c r="A281" i="3" l="1"/>
  <c r="B281" i="3"/>
  <c r="C281" i="3" s="1"/>
  <c r="H281" i="3" s="1"/>
  <c r="I281" i="3" s="1"/>
  <c r="CG311" i="3"/>
  <c r="CH311" i="3" s="1"/>
  <c r="D282" i="3"/>
  <c r="E282" i="3" s="1"/>
  <c r="A282" i="3"/>
  <c r="B282" i="3"/>
  <c r="C282" i="3" s="1"/>
  <c r="H282" i="3" s="1"/>
  <c r="I282" i="3" s="1"/>
  <c r="CF312" i="3" l="1"/>
  <c r="CD312" i="3"/>
  <c r="CB312" i="3"/>
  <c r="CE312" i="3"/>
  <c r="CC312" i="3"/>
  <c r="B283" i="3"/>
  <c r="C283" i="3" s="1"/>
  <c r="A283" i="3"/>
  <c r="D283" i="3"/>
  <c r="E283" i="3" s="1"/>
  <c r="CG312" i="3" l="1"/>
  <c r="CH312" i="3" s="1"/>
  <c r="H283" i="3"/>
  <c r="I283" i="3" s="1"/>
  <c r="CE313" i="3" l="1"/>
  <c r="CB313" i="3"/>
  <c r="CC313" i="3" s="1"/>
  <c r="CD313" i="3"/>
  <c r="CF313" i="3"/>
  <c r="CG313" i="3"/>
  <c r="CH313" i="3" s="1"/>
  <c r="B284" i="3"/>
  <c r="C284" i="3" s="1"/>
  <c r="D284" i="3"/>
  <c r="E284" i="3" s="1"/>
  <c r="H284" i="3" s="1"/>
  <c r="I284" i="3" s="1"/>
  <c r="A284" i="3"/>
  <c r="CD314" i="3" l="1"/>
  <c r="CE314" i="3"/>
  <c r="CB314" i="3"/>
  <c r="CC314" i="3" s="1"/>
  <c r="CF314" i="3"/>
  <c r="B285" i="3"/>
  <c r="C285" i="3" s="1"/>
  <c r="A285" i="3"/>
  <c r="D285" i="3"/>
  <c r="E285" i="3" s="1"/>
  <c r="CG314" i="3" l="1"/>
  <c r="CH314" i="3" s="1"/>
  <c r="H285" i="3"/>
  <c r="I285" i="3" s="1"/>
  <c r="CB315" i="3" l="1"/>
  <c r="CC315" i="3"/>
  <c r="CE315" i="3"/>
  <c r="CD315" i="3"/>
  <c r="CF315" i="3"/>
  <c r="A286" i="3"/>
  <c r="D286" i="3"/>
  <c r="E286" i="3" s="1"/>
  <c r="B286" i="3"/>
  <c r="C286" i="3" s="1"/>
  <c r="CG315" i="3" l="1"/>
  <c r="CH315" i="3" s="1"/>
  <c r="H286" i="3"/>
  <c r="I286" i="3" s="1"/>
  <c r="CD316" i="3" l="1"/>
  <c r="CB316" i="3"/>
  <c r="CF316" i="3"/>
  <c r="CE316" i="3"/>
  <c r="CC316" i="3"/>
  <c r="G287" i="3"/>
  <c r="D287" i="3"/>
  <c r="E287" i="3" s="1"/>
  <c r="H287" i="3" s="1"/>
  <c r="I287" i="3" s="1"/>
  <c r="B287" i="3"/>
  <c r="C287" i="3" s="1"/>
  <c r="A287" i="3"/>
  <c r="CG316" i="3" l="1"/>
  <c r="CH316" i="3" s="1"/>
  <c r="B288" i="3"/>
  <c r="C288" i="3" s="1"/>
  <c r="A288" i="3"/>
  <c r="D288" i="3"/>
  <c r="E288" i="3" s="1"/>
  <c r="CD317" i="3" l="1"/>
  <c r="CF317" i="3"/>
  <c r="CE317" i="3"/>
  <c r="CB317" i="3"/>
  <c r="CC317" i="3" s="1"/>
  <c r="H288" i="3"/>
  <c r="I288" i="3" s="1"/>
  <c r="CG317" i="3" l="1"/>
  <c r="CH317" i="3" s="1"/>
  <c r="D289" i="3"/>
  <c r="E289" i="3" s="1"/>
  <c r="B289" i="3"/>
  <c r="C289" i="3" s="1"/>
  <c r="A289" i="3"/>
  <c r="CD318" i="3" l="1"/>
  <c r="CE318" i="3"/>
  <c r="CB318" i="3"/>
  <c r="CC318" i="3" s="1"/>
  <c r="CF318" i="3"/>
  <c r="H289" i="3"/>
  <c r="I289" i="3" s="1"/>
  <c r="A290" i="3" s="1"/>
  <c r="CG318" i="3" l="1"/>
  <c r="CH318" i="3" s="1"/>
  <c r="D290" i="3"/>
  <c r="E290" i="3" s="1"/>
  <c r="B290" i="3"/>
  <c r="C290" i="3" s="1"/>
  <c r="H290" i="3" s="1"/>
  <c r="I290" i="3" s="1"/>
  <c r="CF319" i="3" l="1"/>
  <c r="CB319" i="3"/>
  <c r="CC319" i="3"/>
  <c r="CD319" i="3"/>
  <c r="CE319" i="3"/>
  <c r="CG319" i="3"/>
  <c r="CH319" i="3" s="1"/>
  <c r="D291" i="3"/>
  <c r="E291" i="3" s="1"/>
  <c r="B291" i="3"/>
  <c r="C291" i="3" s="1"/>
  <c r="A291" i="3"/>
  <c r="H291" i="3"/>
  <c r="I291" i="3" s="1"/>
  <c r="CB320" i="3" l="1"/>
  <c r="CF320" i="3"/>
  <c r="CD320" i="3"/>
  <c r="CE320" i="3"/>
  <c r="CC320" i="3"/>
  <c r="D292" i="3"/>
  <c r="E292" i="3" s="1"/>
  <c r="A292" i="3"/>
  <c r="B292" i="3"/>
  <c r="C292" i="3" s="1"/>
  <c r="H292" i="3" s="1"/>
  <c r="I292" i="3" s="1"/>
  <c r="CG320" i="3" l="1"/>
  <c r="CH320" i="3" s="1"/>
  <c r="D293" i="3"/>
  <c r="E293" i="3" s="1"/>
  <c r="B293" i="3"/>
  <c r="C293" i="3" s="1"/>
  <c r="H293" i="3" s="1"/>
  <c r="I293" i="3" s="1"/>
  <c r="D294" i="3" s="1"/>
  <c r="E294" i="3" s="1"/>
  <c r="A293" i="3"/>
  <c r="CE321" i="3" l="1"/>
  <c r="CB321" i="3"/>
  <c r="CC321" i="3" s="1"/>
  <c r="CF321" i="3"/>
  <c r="CD321" i="3"/>
  <c r="CG321" i="3" s="1"/>
  <c r="CH321" i="3" s="1"/>
  <c r="B294" i="3"/>
  <c r="C294" i="3" s="1"/>
  <c r="A294" i="3"/>
  <c r="H294" i="3"/>
  <c r="I294" i="3" s="1"/>
  <c r="CD322" i="3" l="1"/>
  <c r="CF322" i="3"/>
  <c r="CE322" i="3"/>
  <c r="CB322" i="3"/>
  <c r="CC322" i="3" s="1"/>
  <c r="CG322" i="3"/>
  <c r="CH322" i="3" s="1"/>
  <c r="D295" i="3"/>
  <c r="E295" i="3" s="1"/>
  <c r="A295" i="3"/>
  <c r="B295" i="3"/>
  <c r="C295" i="3" s="1"/>
  <c r="CE323" i="3" l="1"/>
  <c r="CD323" i="3"/>
  <c r="CB323" i="3"/>
  <c r="CC323" i="3"/>
  <c r="CF323" i="3"/>
  <c r="H295" i="3"/>
  <c r="I295" i="3" s="1"/>
  <c r="CG323" i="3" l="1"/>
  <c r="CH323" i="3" s="1"/>
  <c r="D296" i="3"/>
  <c r="E296" i="3" s="1"/>
  <c r="A296" i="3"/>
  <c r="B296" i="3"/>
  <c r="C296" i="3" s="1"/>
  <c r="H296" i="3" l="1"/>
  <c r="I296" i="3" s="1"/>
  <c r="CB324" i="3"/>
  <c r="CC324" i="3"/>
  <c r="CF324" i="3"/>
  <c r="CE324" i="3"/>
  <c r="CD324" i="3"/>
  <c r="CG324" i="3" s="1"/>
  <c r="CH324" i="3" s="1"/>
  <c r="B297" i="3"/>
  <c r="C297" i="3"/>
  <c r="A297" i="3"/>
  <c r="D297" i="3"/>
  <c r="E297" i="3" s="1"/>
  <c r="CF325" i="3" l="1"/>
  <c r="CB325" i="3"/>
  <c r="CC325" i="3" s="1"/>
  <c r="CE325" i="3"/>
  <c r="CD325" i="3"/>
  <c r="H297" i="3"/>
  <c r="I297" i="3" s="1"/>
  <c r="CG325" i="3" l="1"/>
  <c r="CH325" i="3" s="1"/>
  <c r="D298" i="3"/>
  <c r="E298" i="3" s="1"/>
  <c r="A298" i="3"/>
  <c r="B298" i="3"/>
  <c r="C298" i="3" s="1"/>
  <c r="CD326" i="3" l="1"/>
  <c r="CF326" i="3"/>
  <c r="CB326" i="3"/>
  <c r="CC326" i="3" s="1"/>
  <c r="CG326" i="3" s="1"/>
  <c r="CH326" i="3" s="1"/>
  <c r="CE326" i="3"/>
  <c r="H298" i="3"/>
  <c r="I298" i="3" s="1"/>
  <c r="G299" i="3" s="1"/>
  <c r="CD327" i="3" l="1"/>
  <c r="CE327" i="3"/>
  <c r="CF327" i="3"/>
  <c r="CB327" i="3"/>
  <c r="CC327" i="3" s="1"/>
  <c r="D299" i="3"/>
  <c r="E299" i="3" s="1"/>
  <c r="A299" i="3"/>
  <c r="B299" i="3"/>
  <c r="C299" i="3" s="1"/>
  <c r="CG327" i="3" l="1"/>
  <c r="CH327" i="3" s="1"/>
  <c r="H299" i="3"/>
  <c r="I299" i="3" s="1"/>
  <c r="CB328" i="3" l="1"/>
  <c r="CF328" i="3"/>
  <c r="CE328" i="3"/>
  <c r="CC328" i="3"/>
  <c r="CD328" i="3"/>
  <c r="CG328" i="3" s="1"/>
  <c r="CH328" i="3" s="1"/>
  <c r="B300" i="3"/>
  <c r="C300" i="3"/>
  <c r="D300" i="3"/>
  <c r="E300" i="3" s="1"/>
  <c r="A300" i="3"/>
  <c r="CF329" i="3" l="1"/>
  <c r="CE329" i="3"/>
  <c r="CB329" i="3"/>
  <c r="CC329" i="3" s="1"/>
  <c r="CD329" i="3"/>
  <c r="CG329" i="3" s="1"/>
  <c r="CH329" i="3" s="1"/>
  <c r="H300" i="3"/>
  <c r="I300" i="3" s="1"/>
  <c r="B301" i="3" s="1"/>
  <c r="A301" i="3"/>
  <c r="C301" i="3" l="1"/>
  <c r="D301" i="3"/>
  <c r="E301" i="3" s="1"/>
  <c r="CD330" i="3"/>
  <c r="CF330" i="3"/>
  <c r="CE330" i="3"/>
  <c r="CB330" i="3"/>
  <c r="CC330" i="3" s="1"/>
  <c r="CG330" i="3"/>
  <c r="CH330" i="3" s="1"/>
  <c r="H301" i="3"/>
  <c r="I301" i="3" s="1"/>
  <c r="CE331" i="3" l="1"/>
  <c r="CB331" i="3"/>
  <c r="CF331" i="3"/>
  <c r="CC331" i="3"/>
  <c r="CD331" i="3"/>
  <c r="CG331" i="3" s="1"/>
  <c r="CH331" i="3" s="1"/>
  <c r="D302" i="3"/>
  <c r="E302" i="3" s="1"/>
  <c r="A302" i="3"/>
  <c r="B302" i="3"/>
  <c r="C302" i="3" s="1"/>
  <c r="CB332" i="3" l="1"/>
  <c r="CC332" i="3" s="1"/>
  <c r="CF332" i="3"/>
  <c r="CE332" i="3"/>
  <c r="CD332" i="3"/>
  <c r="H302" i="3"/>
  <c r="I302" i="3" s="1"/>
  <c r="CG332" i="3" l="1"/>
  <c r="CH332" i="3" s="1"/>
  <c r="D303" i="3"/>
  <c r="E303" i="3" s="1"/>
  <c r="B303" i="3"/>
  <c r="C303" i="3" s="1"/>
  <c r="A303" i="3"/>
  <c r="CD333" i="3" l="1"/>
  <c r="CF333" i="3"/>
  <c r="CB333" i="3"/>
  <c r="CC333" i="3" s="1"/>
  <c r="CE333" i="3"/>
  <c r="CG333" i="3"/>
  <c r="CH333" i="3" s="1"/>
  <c r="H303" i="3"/>
  <c r="I303" i="3" s="1"/>
  <c r="CD334" i="3" l="1"/>
  <c r="CB334" i="3"/>
  <c r="CF334" i="3"/>
  <c r="CE334" i="3"/>
  <c r="CG334" i="3" s="1"/>
  <c r="CH334" i="3" s="1"/>
  <c r="CC334" i="3"/>
  <c r="B304" i="3"/>
  <c r="C304" i="3" s="1"/>
  <c r="D304" i="3"/>
  <c r="E304" i="3" s="1"/>
  <c r="A304" i="3"/>
  <c r="CE335" i="3" l="1"/>
  <c r="CF335" i="3"/>
  <c r="CB335" i="3"/>
  <c r="CC335" i="3" s="1"/>
  <c r="CD335" i="3"/>
  <c r="CG335" i="3" s="1"/>
  <c r="CH335" i="3" s="1"/>
  <c r="H304" i="3"/>
  <c r="I304" i="3" s="1"/>
  <c r="CF336" i="3" l="1"/>
  <c r="CB336" i="3"/>
  <c r="CC336" i="3" s="1"/>
  <c r="CG336" i="3" s="1"/>
  <c r="CH336" i="3" s="1"/>
  <c r="CD336" i="3"/>
  <c r="CE336" i="3"/>
  <c r="B305" i="3"/>
  <c r="C305" i="3" s="1"/>
  <c r="D305" i="3"/>
  <c r="E305" i="3" s="1"/>
  <c r="A305" i="3"/>
  <c r="CF337" i="3" l="1"/>
  <c r="CB337" i="3"/>
  <c r="CC337" i="3" s="1"/>
  <c r="CD337" i="3"/>
  <c r="CE337" i="3"/>
  <c r="H305" i="3"/>
  <c r="I305" i="3" s="1"/>
  <c r="B306" i="3" s="1"/>
  <c r="C306" i="3" s="1"/>
  <c r="CG337" i="3" l="1"/>
  <c r="CH337" i="3" s="1"/>
  <c r="A306" i="3"/>
  <c r="D306" i="3"/>
  <c r="E306" i="3" s="1"/>
  <c r="H306" i="3" s="1"/>
  <c r="I306" i="3" s="1"/>
  <c r="B307" i="3" s="1"/>
  <c r="C307" i="3" s="1"/>
  <c r="CD338" i="3" l="1"/>
  <c r="CF338" i="3"/>
  <c r="CE338" i="3"/>
  <c r="CB338" i="3"/>
  <c r="CC338" i="3" s="1"/>
  <c r="A307" i="3"/>
  <c r="D307" i="3"/>
  <c r="E307" i="3" s="1"/>
  <c r="CG338" i="3" l="1"/>
  <c r="CH338" i="3" s="1"/>
  <c r="H307" i="3"/>
  <c r="I307" i="3" s="1"/>
  <c r="CE339" i="3" l="1"/>
  <c r="CB339" i="3"/>
  <c r="CC339" i="3" s="1"/>
  <c r="CD339" i="3"/>
  <c r="CF339" i="3"/>
  <c r="CG339" i="3" s="1"/>
  <c r="CH339" i="3" s="1"/>
  <c r="A308" i="3"/>
  <c r="D308" i="3"/>
  <c r="E308" i="3" s="1"/>
  <c r="B308" i="3"/>
  <c r="C308" i="3" s="1"/>
  <c r="CB340" i="3" l="1"/>
  <c r="CF340" i="3"/>
  <c r="CC340" i="3"/>
  <c r="CE340" i="3"/>
  <c r="CD340" i="3"/>
  <c r="CG340" i="3" s="1"/>
  <c r="CH340" i="3" s="1"/>
  <c r="H308" i="3"/>
  <c r="I308" i="3" s="1"/>
  <c r="CF341" i="3" l="1"/>
  <c r="CD341" i="3"/>
  <c r="CE341" i="3"/>
  <c r="CB341" i="3"/>
  <c r="CC341" i="3" s="1"/>
  <c r="B309" i="3"/>
  <c r="C309" i="3"/>
  <c r="D309" i="3"/>
  <c r="E309" i="3" s="1"/>
  <c r="A309" i="3"/>
  <c r="CG341" i="3" l="1"/>
  <c r="CH341" i="3" s="1"/>
  <c r="H309" i="3"/>
  <c r="I309" i="3" s="1"/>
  <c r="CB342" i="3" l="1"/>
  <c r="CD342" i="3"/>
  <c r="CE342" i="3"/>
  <c r="CF342" i="3"/>
  <c r="CG342" i="3" s="1"/>
  <c r="CH342" i="3" s="1"/>
  <c r="CC342" i="3"/>
  <c r="D310" i="3"/>
  <c r="E310" i="3" s="1"/>
  <c r="B310" i="3"/>
  <c r="C310" i="3" s="1"/>
  <c r="A310" i="3"/>
  <c r="H310" i="3"/>
  <c r="I310" i="3" s="1"/>
  <c r="CB343" i="3" l="1"/>
  <c r="CC343" i="3" s="1"/>
  <c r="CD343" i="3"/>
  <c r="CE343" i="3"/>
  <c r="CF343" i="3"/>
  <c r="G311" i="3"/>
  <c r="D311" i="3"/>
  <c r="E311" i="3" s="1"/>
  <c r="A311" i="3"/>
  <c r="B311" i="3"/>
  <c r="C311" i="3" s="1"/>
  <c r="CG343" i="3" l="1"/>
  <c r="CH343" i="3" s="1"/>
  <c r="H311" i="3"/>
  <c r="I311" i="3" s="1"/>
  <c r="CB344" i="3" l="1"/>
  <c r="CF344" i="3"/>
  <c r="CC344" i="3"/>
  <c r="CE344" i="3"/>
  <c r="CD344" i="3"/>
  <c r="CG344" i="3" s="1"/>
  <c r="CH344" i="3" s="1"/>
  <c r="A312" i="3"/>
  <c r="D312" i="3"/>
  <c r="B312" i="3"/>
  <c r="C312" i="3" s="1"/>
  <c r="CF345" i="3" l="1"/>
  <c r="CE345" i="3"/>
  <c r="CB345" i="3"/>
  <c r="CC345" i="3" s="1"/>
  <c r="CD345" i="3"/>
  <c r="CG345" i="3" s="1"/>
  <c r="CH345" i="3" s="1"/>
  <c r="E312" i="3"/>
  <c r="H312" i="3"/>
  <c r="I312" i="3" s="1"/>
  <c r="CD346" i="3" l="1"/>
  <c r="CB346" i="3"/>
  <c r="CE346" i="3"/>
  <c r="CG346" i="3" s="1"/>
  <c r="CH346" i="3" s="1"/>
  <c r="CC346" i="3"/>
  <c r="CF346" i="3"/>
  <c r="A313" i="3"/>
  <c r="D313" i="3"/>
  <c r="E313" i="3" s="1"/>
  <c r="B313" i="3"/>
  <c r="C313" i="3" s="1"/>
  <c r="CE347" i="3" l="1"/>
  <c r="CD347" i="3"/>
  <c r="CB347" i="3"/>
  <c r="CC347" i="3" s="1"/>
  <c r="CF347" i="3"/>
  <c r="H313" i="3"/>
  <c r="I313" i="3" s="1"/>
  <c r="A314" i="3" s="1"/>
  <c r="D314" i="3"/>
  <c r="E314" i="3" s="1"/>
  <c r="B314" i="3" l="1"/>
  <c r="C314" i="3" s="1"/>
  <c r="CG347" i="3"/>
  <c r="CH347" i="3" s="1"/>
  <c r="H314" i="3"/>
  <c r="I314" i="3" s="1"/>
  <c r="D315" i="3" s="1"/>
  <c r="E315" i="3" s="1"/>
  <c r="B315" i="3" l="1"/>
  <c r="C315" i="3" s="1"/>
  <c r="A315" i="3"/>
  <c r="CF348" i="3"/>
  <c r="CE348" i="3"/>
  <c r="CB348" i="3"/>
  <c r="CC348" i="3"/>
  <c r="CD348" i="3"/>
  <c r="CG348" i="3" s="1"/>
  <c r="CH348" i="3" s="1"/>
  <c r="H315" i="3"/>
  <c r="I315" i="3" s="1"/>
  <c r="CD349" i="3" l="1"/>
  <c r="CB349" i="3"/>
  <c r="CC349" i="3" s="1"/>
  <c r="CE349" i="3"/>
  <c r="CF349" i="3"/>
  <c r="B316" i="3"/>
  <c r="C316" i="3" s="1"/>
  <c r="D316" i="3"/>
  <c r="E316" i="3" s="1"/>
  <c r="A316" i="3"/>
  <c r="CG349" i="3" l="1"/>
  <c r="CH349" i="3" s="1"/>
  <c r="H316" i="3"/>
  <c r="I316" i="3" s="1"/>
  <c r="CF350" i="3" l="1"/>
  <c r="CD350" i="3"/>
  <c r="CB350" i="3"/>
  <c r="CC350" i="3" s="1"/>
  <c r="CE350" i="3"/>
  <c r="B317" i="3"/>
  <c r="C317" i="3" s="1"/>
  <c r="A317" i="3"/>
  <c r="D317" i="3"/>
  <c r="E317" i="3" s="1"/>
  <c r="CG350" i="3" l="1"/>
  <c r="CH350" i="3" s="1"/>
  <c r="H317" i="3"/>
  <c r="I317" i="3" s="1"/>
  <c r="CE351" i="3" l="1"/>
  <c r="CF351" i="3"/>
  <c r="CB351" i="3"/>
  <c r="CC351" i="3" s="1"/>
  <c r="CD351" i="3"/>
  <c r="D318" i="3"/>
  <c r="E318" i="3" s="1"/>
  <c r="B318" i="3"/>
  <c r="C318" i="3" s="1"/>
  <c r="A318" i="3"/>
  <c r="CG351" i="3" l="1"/>
  <c r="CH351" i="3" s="1"/>
  <c r="H318" i="3"/>
  <c r="I318" i="3" s="1"/>
  <c r="CB352" i="3" l="1"/>
  <c r="CF352" i="3"/>
  <c r="CD352" i="3"/>
  <c r="CC352" i="3"/>
  <c r="CE352" i="3"/>
  <c r="D319" i="3"/>
  <c r="E319" i="3" s="1"/>
  <c r="B319" i="3"/>
  <c r="C319" i="3" s="1"/>
  <c r="A319" i="3"/>
  <c r="H319" i="3" l="1"/>
  <c r="I319" i="3" s="1"/>
  <c r="CG352" i="3"/>
  <c r="CH352" i="3" s="1"/>
  <c r="B320" i="3"/>
  <c r="A320" i="3"/>
  <c r="C320" i="3"/>
  <c r="D320" i="3"/>
  <c r="E320" i="3" s="1"/>
  <c r="CD353" i="3" l="1"/>
  <c r="CE353" i="3"/>
  <c r="CF353" i="3"/>
  <c r="CB353" i="3"/>
  <c r="CC353" i="3" s="1"/>
  <c r="H320" i="3"/>
  <c r="I320" i="3" s="1"/>
  <c r="CG353" i="3" l="1"/>
  <c r="CH353" i="3" s="1"/>
  <c r="B321" i="3"/>
  <c r="C321" i="3" s="1"/>
  <c r="D321" i="3"/>
  <c r="E321" i="3" s="1"/>
  <c r="A321" i="3"/>
  <c r="H321" i="3" l="1"/>
  <c r="I321" i="3" s="1"/>
  <c r="CD354" i="3"/>
  <c r="CF354" i="3"/>
  <c r="CB354" i="3"/>
  <c r="CC354" i="3" s="1"/>
  <c r="CE354" i="3"/>
  <c r="CG354" i="3" s="1"/>
  <c r="CH354" i="3" s="1"/>
  <c r="B322" i="3"/>
  <c r="C322" i="3" s="1"/>
  <c r="D322" i="3"/>
  <c r="E322" i="3" s="1"/>
  <c r="A322" i="3"/>
  <c r="CE355" i="3" l="1"/>
  <c r="CD355" i="3"/>
  <c r="CB355" i="3"/>
  <c r="CC355" i="3" s="1"/>
  <c r="CF355" i="3"/>
  <c r="H322" i="3"/>
  <c r="I322" i="3" s="1"/>
  <c r="G323" i="3" s="1"/>
  <c r="D323" i="3" l="1"/>
  <c r="E323" i="3" s="1"/>
  <c r="CG355" i="3"/>
  <c r="CH355" i="3" s="1"/>
  <c r="B323" i="3"/>
  <c r="C323" i="3" s="1"/>
  <c r="H323" i="3" s="1"/>
  <c r="I323" i="3" s="1"/>
  <c r="A323" i="3"/>
  <c r="CB356" i="3" l="1"/>
  <c r="CF356" i="3"/>
  <c r="CC356" i="3"/>
  <c r="CE356" i="3"/>
  <c r="CG356" i="3" s="1"/>
  <c r="CH356" i="3" s="1"/>
  <c r="CD356" i="3"/>
  <c r="D324" i="3"/>
  <c r="E324" i="3" s="1"/>
  <c r="A324" i="3"/>
  <c r="B324" i="3"/>
  <c r="C324" i="3" s="1"/>
  <c r="CF357" i="3" l="1"/>
  <c r="CB357" i="3"/>
  <c r="CC357" i="3" s="1"/>
  <c r="CD357" i="3"/>
  <c r="CE357" i="3"/>
  <c r="H324" i="3"/>
  <c r="I324" i="3" s="1"/>
  <c r="CG357" i="3" l="1"/>
  <c r="CH357" i="3" s="1"/>
  <c r="B325" i="3"/>
  <c r="C325" i="3"/>
  <c r="D325" i="3"/>
  <c r="E325" i="3" s="1"/>
  <c r="A325" i="3"/>
  <c r="H325" i="3" l="1"/>
  <c r="I325" i="3" s="1"/>
  <c r="CD358" i="3"/>
  <c r="CB358" i="3"/>
  <c r="CC358" i="3" s="1"/>
  <c r="CE358" i="3"/>
  <c r="CF358" i="3"/>
  <c r="CG358" i="3"/>
  <c r="CH358" i="3" s="1"/>
  <c r="B326" i="3"/>
  <c r="C326" i="3" s="1"/>
  <c r="D326" i="3"/>
  <c r="E326" i="3" s="1"/>
  <c r="A326" i="3"/>
  <c r="CF359" i="3" l="1"/>
  <c r="CE359" i="3"/>
  <c r="CB359" i="3"/>
  <c r="CC359" i="3" s="1"/>
  <c r="CG359" i="3" s="1"/>
  <c r="CH359" i="3" s="1"/>
  <c r="CD359" i="3"/>
  <c r="H326" i="3"/>
  <c r="I326" i="3" s="1"/>
  <c r="CB360" i="3" l="1"/>
  <c r="CC360" i="3"/>
  <c r="CD360" i="3"/>
  <c r="CE360" i="3"/>
  <c r="CF360" i="3"/>
  <c r="D327" i="3"/>
  <c r="E327" i="3" s="1"/>
  <c r="A327" i="3"/>
  <c r="B327" i="3"/>
  <c r="C327" i="3" s="1"/>
  <c r="H327" i="3" l="1"/>
  <c r="I327" i="3" s="1"/>
  <c r="CG360" i="3"/>
  <c r="CH360" i="3" s="1"/>
  <c r="D328" i="3"/>
  <c r="E328" i="3" s="1"/>
  <c r="A328" i="3"/>
  <c r="B328" i="3"/>
  <c r="C328" i="3" s="1"/>
  <c r="CB361" i="3" l="1"/>
  <c r="CC361" i="3"/>
  <c r="CD361" i="3"/>
  <c r="CF361" i="3"/>
  <c r="CE361" i="3"/>
  <c r="H328" i="3"/>
  <c r="I328" i="3" s="1"/>
  <c r="CG361" i="3" l="1"/>
  <c r="CH361" i="3" s="1"/>
  <c r="B329" i="3"/>
  <c r="C329" i="3"/>
  <c r="A329" i="3"/>
  <c r="D329" i="3"/>
  <c r="E329" i="3" s="1"/>
  <c r="CD362" i="3" l="1"/>
  <c r="CB362" i="3"/>
  <c r="CC362" i="3" s="1"/>
  <c r="CE362" i="3"/>
  <c r="CF362" i="3"/>
  <c r="CG362" i="3" s="1"/>
  <c r="CH362" i="3" s="1"/>
  <c r="H329" i="3"/>
  <c r="I329" i="3" s="1"/>
  <c r="CE363" i="3" l="1"/>
  <c r="CD363" i="3"/>
  <c r="CF363" i="3"/>
  <c r="CB363" i="3"/>
  <c r="CC363" i="3" s="1"/>
  <c r="CG363" i="3" s="1"/>
  <c r="CH363" i="3" s="1"/>
  <c r="D330" i="3"/>
  <c r="E330" i="3" s="1"/>
  <c r="A330" i="3"/>
  <c r="B330" i="3"/>
  <c r="C330" i="3" s="1"/>
  <c r="CF364" i="3" l="1"/>
  <c r="CB364" i="3"/>
  <c r="CC364" i="3" s="1"/>
  <c r="CE364" i="3"/>
  <c r="CD364" i="3"/>
  <c r="H330" i="3"/>
  <c r="I330" i="3" s="1"/>
  <c r="CG364" i="3" l="1"/>
  <c r="CH364" i="3" s="1"/>
  <c r="D331" i="3"/>
  <c r="E331" i="3" s="1"/>
  <c r="A331" i="3"/>
  <c r="B331" i="3"/>
  <c r="C331" i="3" s="1"/>
  <c r="H331" i="3" s="1"/>
  <c r="I331" i="3" s="1"/>
  <c r="CD365" i="3" l="1"/>
  <c r="CE365" i="3"/>
  <c r="CF365" i="3"/>
  <c r="CB365" i="3"/>
  <c r="CC365" i="3" s="1"/>
  <c r="CG365" i="3"/>
  <c r="CH365" i="3" s="1"/>
  <c r="B332" i="3"/>
  <c r="C332" i="3" s="1"/>
  <c r="D332" i="3"/>
  <c r="E332" i="3" s="1"/>
  <c r="A332" i="3"/>
  <c r="H332" i="3" l="1"/>
  <c r="I332" i="3" s="1"/>
  <c r="CD366" i="3"/>
  <c r="CE366" i="3"/>
  <c r="CB366" i="3"/>
  <c r="CF366" i="3"/>
  <c r="CC366" i="3"/>
  <c r="B333" i="3"/>
  <c r="D333" i="3"/>
  <c r="E333" i="3" s="1"/>
  <c r="C333" i="3"/>
  <c r="A333" i="3"/>
  <c r="CG366" i="3" l="1"/>
  <c r="CH366" i="3" s="1"/>
  <c r="H333" i="3"/>
  <c r="I333" i="3" s="1"/>
  <c r="CE367" i="3" l="1"/>
  <c r="CD367" i="3"/>
  <c r="CB367" i="3"/>
  <c r="CC367" i="3" s="1"/>
  <c r="CF367" i="3"/>
  <c r="D334" i="3"/>
  <c r="E334" i="3" s="1"/>
  <c r="A334" i="3"/>
  <c r="B334" i="3"/>
  <c r="C334" i="3" s="1"/>
  <c r="CG367" i="3" l="1"/>
  <c r="CH367" i="3" s="1"/>
  <c r="H334" i="3"/>
  <c r="I334" i="3" s="1"/>
  <c r="G335" i="3" s="1"/>
  <c r="CB368" i="3" l="1"/>
  <c r="CF368" i="3"/>
  <c r="CD368" i="3"/>
  <c r="CC368" i="3"/>
  <c r="CE368" i="3"/>
  <c r="D335" i="3"/>
  <c r="E335" i="3" s="1"/>
  <c r="B335" i="3"/>
  <c r="C335" i="3" s="1"/>
  <c r="H335" i="3" s="1"/>
  <c r="I335" i="3" s="1"/>
  <c r="A335" i="3"/>
  <c r="CG368" i="3" l="1"/>
  <c r="CH368" i="3" s="1"/>
  <c r="A336" i="3"/>
  <c r="B336" i="3"/>
  <c r="C336" i="3" s="1"/>
  <c r="D336" i="3"/>
  <c r="E336" i="3" s="1"/>
  <c r="CD369" i="3" l="1"/>
  <c r="CB369" i="3"/>
  <c r="CC369" i="3" s="1"/>
  <c r="CE369" i="3"/>
  <c r="CF369" i="3"/>
  <c r="H336" i="3"/>
  <c r="I336" i="3" s="1"/>
  <c r="CG369" i="3" l="1"/>
  <c r="CH369" i="3" s="1"/>
  <c r="B337" i="3"/>
  <c r="D337" i="3"/>
  <c r="E337" i="3" s="1"/>
  <c r="A337" i="3"/>
  <c r="C337" i="3"/>
  <c r="CD370" i="3" l="1"/>
  <c r="CF370" i="3"/>
  <c r="CE370" i="3"/>
  <c r="CB370" i="3"/>
  <c r="CC370" i="3" s="1"/>
  <c r="CG370" i="3" s="1"/>
  <c r="CH370" i="3" s="1"/>
  <c r="H337" i="3"/>
  <c r="I337" i="3" s="1"/>
  <c r="B338" i="3" s="1"/>
  <c r="C338" i="3" s="1"/>
  <c r="CE371" i="3" l="1"/>
  <c r="CD371" i="3"/>
  <c r="CF371" i="3"/>
  <c r="CB371" i="3"/>
  <c r="CC371" i="3" s="1"/>
  <c r="D338" i="3"/>
  <c r="E338" i="3" s="1"/>
  <c r="H338" i="3" s="1"/>
  <c r="I338" i="3" s="1"/>
  <c r="A338" i="3"/>
  <c r="CG371" i="3" l="1"/>
  <c r="CH371" i="3" s="1"/>
  <c r="D339" i="3"/>
  <c r="E339" i="3" s="1"/>
  <c r="A339" i="3"/>
  <c r="B339" i="3"/>
  <c r="C339" i="3" s="1"/>
  <c r="H339" i="3" s="1"/>
  <c r="I339" i="3" s="1"/>
  <c r="CF372" i="3" l="1"/>
  <c r="CE372" i="3"/>
  <c r="CB372" i="3"/>
  <c r="CC372" i="3"/>
  <c r="CD372" i="3"/>
  <c r="CG372" i="3"/>
  <c r="CH372" i="3" s="1"/>
  <c r="D340" i="3"/>
  <c r="E340" i="3" s="1"/>
  <c r="A340" i="3"/>
  <c r="B340" i="3"/>
  <c r="C340" i="3" s="1"/>
  <c r="H340" i="3" l="1"/>
  <c r="I340" i="3" s="1"/>
  <c r="CF373" i="3"/>
  <c r="CB373" i="3"/>
  <c r="CC373" i="3" s="1"/>
  <c r="CD373" i="3"/>
  <c r="CE373" i="3"/>
  <c r="CG373" i="3"/>
  <c r="CH373" i="3" s="1"/>
  <c r="B341" i="3"/>
  <c r="C341" i="3"/>
  <c r="A341" i="3"/>
  <c r="D341" i="3"/>
  <c r="E341" i="3" s="1"/>
  <c r="H341" i="3" s="1"/>
  <c r="I341" i="3" s="1"/>
  <c r="CF374" i="3" l="1"/>
  <c r="CE374" i="3"/>
  <c r="CD374" i="3"/>
  <c r="CB374" i="3"/>
  <c r="CC374" i="3" s="1"/>
  <c r="B342" i="3"/>
  <c r="C342" i="3" s="1"/>
  <c r="A342" i="3"/>
  <c r="D342" i="3"/>
  <c r="E342" i="3" s="1"/>
  <c r="CG374" i="3" l="1"/>
  <c r="CH374" i="3" s="1"/>
  <c r="H342" i="3"/>
  <c r="I342" i="3" s="1"/>
  <c r="CE375" i="3" l="1"/>
  <c r="CD375" i="3"/>
  <c r="CF375" i="3"/>
  <c r="CB375" i="3"/>
  <c r="CC375" i="3" s="1"/>
  <c r="CG375" i="3"/>
  <c r="CH375" i="3" s="1"/>
  <c r="D343" i="3"/>
  <c r="A343" i="3"/>
  <c r="B343" i="3"/>
  <c r="C343" i="3" s="1"/>
  <c r="CB376" i="3" l="1"/>
  <c r="CF376" i="3"/>
  <c r="CD376" i="3"/>
  <c r="CE376" i="3"/>
  <c r="CC376" i="3"/>
  <c r="E343" i="3"/>
  <c r="H343" i="3" s="1"/>
  <c r="I343" i="3" s="1"/>
  <c r="CG376" i="3" l="1"/>
  <c r="CH376" i="3" s="1"/>
  <c r="A344" i="3"/>
  <c r="B344" i="3"/>
  <c r="C344" i="3" s="1"/>
  <c r="D344" i="3"/>
  <c r="E344" i="3" s="1"/>
  <c r="CD377" i="3" l="1"/>
  <c r="CE377" i="3"/>
  <c r="CF377" i="3"/>
  <c r="CB377" i="3"/>
  <c r="CC377" i="3" s="1"/>
  <c r="CG377" i="3" s="1"/>
  <c r="CH377" i="3" s="1"/>
  <c r="H344" i="3"/>
  <c r="I344" i="3" s="1"/>
  <c r="CD378" i="3" l="1"/>
  <c r="CF378" i="3"/>
  <c r="CE378" i="3"/>
  <c r="CB378" i="3"/>
  <c r="CC378" i="3" s="1"/>
  <c r="CG378" i="3"/>
  <c r="CH378" i="3" s="1"/>
  <c r="B345" i="3"/>
  <c r="A345" i="3"/>
  <c r="C345" i="3"/>
  <c r="D345" i="3"/>
  <c r="CF379" i="3" l="1"/>
  <c r="CE379" i="3"/>
  <c r="CB379" i="3"/>
  <c r="CC379" i="3" s="1"/>
  <c r="CD379" i="3"/>
  <c r="E345" i="3"/>
  <c r="H345" i="3"/>
  <c r="I345" i="3" s="1"/>
  <c r="CG379" i="3" l="1"/>
  <c r="CH379" i="3" s="1"/>
  <c r="A346" i="3"/>
  <c r="B346" i="3"/>
  <c r="C346" i="3" s="1"/>
  <c r="D346" i="3"/>
  <c r="E346" i="3" s="1"/>
  <c r="CF380" i="3" l="1"/>
  <c r="CE380" i="3"/>
  <c r="CB380" i="3"/>
  <c r="CC380" i="3" s="1"/>
  <c r="CD380" i="3"/>
  <c r="H346" i="3"/>
  <c r="I346" i="3" s="1"/>
  <c r="G347" i="3"/>
  <c r="G359" i="3" s="1"/>
  <c r="G371" i="3" s="1"/>
  <c r="G383" i="3" s="1"/>
  <c r="G395" i="3" s="1"/>
  <c r="G407" i="3" s="1"/>
  <c r="CG380" i="3" l="1"/>
  <c r="CH380" i="3" s="1"/>
  <c r="D347" i="3"/>
  <c r="E347" i="3" s="1"/>
  <c r="A347" i="3"/>
  <c r="B347" i="3"/>
  <c r="C347" i="3" s="1"/>
  <c r="H347" i="3" s="1"/>
  <c r="I347" i="3" s="1"/>
  <c r="CD381" i="3" l="1"/>
  <c r="CE381" i="3"/>
  <c r="CF381" i="3"/>
  <c r="CB381" i="3"/>
  <c r="CC381" i="3" s="1"/>
  <c r="CG381" i="3"/>
  <c r="CH381" i="3" s="1"/>
  <c r="A348" i="3"/>
  <c r="B348" i="3"/>
  <c r="C348" i="3" s="1"/>
  <c r="D348" i="3"/>
  <c r="E348" i="3" s="1"/>
  <c r="CB382" i="3" l="1"/>
  <c r="CE382" i="3"/>
  <c r="CC382" i="3"/>
  <c r="CD382" i="3"/>
  <c r="CF382" i="3"/>
  <c r="H348" i="3"/>
  <c r="I348" i="3" s="1"/>
  <c r="CG382" i="3" l="1"/>
  <c r="CH382" i="3" s="1"/>
  <c r="D349" i="3"/>
  <c r="E349" i="3" s="1"/>
  <c r="B349" i="3"/>
  <c r="C349" i="3" s="1"/>
  <c r="A349" i="3"/>
  <c r="CD383" i="3" l="1"/>
  <c r="CE383" i="3"/>
  <c r="CF383" i="3"/>
  <c r="CB383" i="3"/>
  <c r="CC383" i="3" s="1"/>
  <c r="CG383" i="3" s="1"/>
  <c r="CH383" i="3" s="1"/>
  <c r="H349" i="3"/>
  <c r="I349" i="3" s="1"/>
  <c r="CB384" i="3" l="1"/>
  <c r="CF384" i="3"/>
  <c r="CD384" i="3"/>
  <c r="CE384" i="3"/>
  <c r="CC384" i="3"/>
  <c r="B350" i="3"/>
  <c r="C350" i="3" s="1"/>
  <c r="D350" i="3"/>
  <c r="E350" i="3" s="1"/>
  <c r="A350" i="3"/>
  <c r="H350" i="3" l="1"/>
  <c r="I350" i="3" s="1"/>
  <c r="CG384" i="3"/>
  <c r="CH384" i="3" s="1"/>
  <c r="D351" i="3"/>
  <c r="E351" i="3" s="1"/>
  <c r="B351" i="3"/>
  <c r="C351" i="3" s="1"/>
  <c r="H351" i="3" s="1"/>
  <c r="I351" i="3" s="1"/>
  <c r="A351" i="3"/>
  <c r="CB385" i="3" l="1"/>
  <c r="CC385" i="3" s="1"/>
  <c r="CF385" i="3"/>
  <c r="CD385" i="3"/>
  <c r="CE385" i="3"/>
  <c r="D352" i="3"/>
  <c r="E352" i="3" s="1"/>
  <c r="B352" i="3"/>
  <c r="A352" i="3"/>
  <c r="C352" i="3"/>
  <c r="H352" i="3" s="1"/>
  <c r="I352" i="3" s="1"/>
  <c r="CG385" i="3" l="1"/>
  <c r="CH385" i="3" s="1"/>
  <c r="B353" i="3"/>
  <c r="D353" i="3"/>
  <c r="E353" i="3" s="1"/>
  <c r="C353" i="3"/>
  <c r="A353" i="3"/>
  <c r="CD386" i="3" l="1"/>
  <c r="CF386" i="3"/>
  <c r="CE386" i="3"/>
  <c r="CB386" i="3"/>
  <c r="CC386" i="3"/>
  <c r="H353" i="3"/>
  <c r="I353" i="3" s="1"/>
  <c r="CG386" i="3" l="1"/>
  <c r="CH386" i="3" s="1"/>
  <c r="B354" i="3"/>
  <c r="C354" i="3" s="1"/>
  <c r="D354" i="3"/>
  <c r="E354" i="3" s="1"/>
  <c r="A354" i="3"/>
  <c r="CE387" i="3" l="1"/>
  <c r="CD387" i="3"/>
  <c r="CF387" i="3"/>
  <c r="CB387" i="3"/>
  <c r="CC387" i="3" s="1"/>
  <c r="CG387" i="3"/>
  <c r="CH387" i="3" s="1"/>
  <c r="H354" i="3"/>
  <c r="I354" i="3" s="1"/>
  <c r="CB388" i="3" l="1"/>
  <c r="CC388" i="3"/>
  <c r="CE388" i="3"/>
  <c r="CD388" i="3"/>
  <c r="CF388" i="3"/>
  <c r="D355" i="3"/>
  <c r="E355" i="3" s="1"/>
  <c r="A355" i="3"/>
  <c r="B355" i="3"/>
  <c r="C355" i="3" s="1"/>
  <c r="H355" i="3" s="1"/>
  <c r="I355" i="3" s="1"/>
  <c r="CG388" i="3" l="1"/>
  <c r="CH388" i="3" s="1"/>
  <c r="D356" i="3"/>
  <c r="E356" i="3" s="1"/>
  <c r="B356" i="3"/>
  <c r="C356" i="3" s="1"/>
  <c r="H356" i="3" s="1"/>
  <c r="I356" i="3" s="1"/>
  <c r="A356" i="3"/>
  <c r="CG389" i="3" l="1"/>
  <c r="CD389" i="3"/>
  <c r="CF389" i="3"/>
  <c r="CB389" i="3"/>
  <c r="CE389" i="3"/>
  <c r="CC389" i="3"/>
  <c r="CH389" i="3"/>
  <c r="B357" i="3"/>
  <c r="C357" i="3" s="1"/>
  <c r="A357" i="3"/>
  <c r="D357" i="3"/>
  <c r="E357" i="3" s="1"/>
  <c r="CF390" i="3" l="1"/>
  <c r="CD390" i="3"/>
  <c r="CG390" i="3"/>
  <c r="CH390" i="3" s="1"/>
  <c r="CC390" i="3"/>
  <c r="CE390" i="3"/>
  <c r="CB390" i="3"/>
  <c r="H357" i="3"/>
  <c r="I357" i="3" s="1"/>
  <c r="CC391" i="3" l="1"/>
  <c r="CB391" i="3"/>
  <c r="CE391" i="3"/>
  <c r="CF391" i="3"/>
  <c r="CG391" i="3"/>
  <c r="CD391" i="3"/>
  <c r="CH391" i="3"/>
  <c r="B358" i="3"/>
  <c r="C358" i="3" s="1"/>
  <c r="D358" i="3"/>
  <c r="E358" i="3" s="1"/>
  <c r="H358" i="3" s="1"/>
  <c r="I358" i="3" s="1"/>
  <c r="A358" i="3"/>
  <c r="CC392" i="3" l="1"/>
  <c r="CF392" i="3"/>
  <c r="CD392" i="3"/>
  <c r="CE392" i="3"/>
  <c r="CG392" i="3"/>
  <c r="CH392" i="3" s="1"/>
  <c r="CB392" i="3"/>
  <c r="A359" i="3"/>
  <c r="D359" i="3"/>
  <c r="E359" i="3" s="1"/>
  <c r="B359" i="3"/>
  <c r="C359" i="3" s="1"/>
  <c r="CG393" i="3" l="1"/>
  <c r="CD393" i="3"/>
  <c r="CF393" i="3"/>
  <c r="CC393" i="3"/>
  <c r="CB393" i="3"/>
  <c r="CH393" i="3"/>
  <c r="CE393" i="3"/>
  <c r="H359" i="3"/>
  <c r="I359" i="3" s="1"/>
  <c r="CC394" i="3" l="1"/>
  <c r="CG394" i="3"/>
  <c r="CH394" i="3" s="1"/>
  <c r="CD394" i="3"/>
  <c r="CE394" i="3"/>
  <c r="CF394" i="3"/>
  <c r="CB394" i="3"/>
  <c r="B360" i="3"/>
  <c r="C360" i="3" s="1"/>
  <c r="D360" i="3"/>
  <c r="E360" i="3" s="1"/>
  <c r="H360" i="3" s="1"/>
  <c r="I360" i="3" s="1"/>
  <c r="A360" i="3"/>
  <c r="CC395" i="3" l="1"/>
  <c r="CE395" i="3"/>
  <c r="CG395" i="3"/>
  <c r="CH395" i="3" s="1"/>
  <c r="CF395" i="3"/>
  <c r="CD395" i="3"/>
  <c r="CB395" i="3"/>
  <c r="B361" i="3"/>
  <c r="C361" i="3"/>
  <c r="A361" i="3"/>
  <c r="D361" i="3"/>
  <c r="E361" i="3" s="1"/>
  <c r="CB396" i="3" l="1"/>
  <c r="CF396" i="3"/>
  <c r="CG396" i="3"/>
  <c r="CH396" i="3" s="1"/>
  <c r="CC396" i="3"/>
  <c r="CE396" i="3"/>
  <c r="CD396" i="3"/>
  <c r="H361" i="3"/>
  <c r="I361" i="3" s="1"/>
  <c r="CG397" i="3" l="1"/>
  <c r="CH397" i="3"/>
  <c r="CC397" i="3"/>
  <c r="CD397" i="3"/>
  <c r="CF397" i="3"/>
  <c r="CB397" i="3"/>
  <c r="CE397" i="3"/>
  <c r="B362" i="3"/>
  <c r="C362" i="3" s="1"/>
  <c r="D362" i="3"/>
  <c r="E362" i="3" s="1"/>
  <c r="A362" i="3"/>
  <c r="H362" i="3" l="1"/>
  <c r="I362" i="3" s="1"/>
  <c r="CF398" i="3"/>
  <c r="CC398" i="3"/>
  <c r="CD398" i="3"/>
  <c r="CB398" i="3"/>
  <c r="CE398" i="3"/>
  <c r="CG398" i="3"/>
  <c r="CH398" i="3" s="1"/>
  <c r="D363" i="3"/>
  <c r="E363" i="3" s="1"/>
  <c r="A363" i="3"/>
  <c r="B363" i="3"/>
  <c r="C363" i="3" s="1"/>
  <c r="CG399" i="3" l="1"/>
  <c r="CH399" i="3" s="1"/>
  <c r="CE399" i="3"/>
  <c r="CC399" i="3"/>
  <c r="CD399" i="3"/>
  <c r="CF399" i="3"/>
  <c r="CB399" i="3"/>
  <c r="H363" i="3"/>
  <c r="I363" i="3" s="1"/>
  <c r="CC400" i="3" l="1"/>
  <c r="CB400" i="3"/>
  <c r="CG400" i="3"/>
  <c r="CH400" i="3" s="1"/>
  <c r="CD400" i="3"/>
  <c r="CF400" i="3"/>
  <c r="CE400" i="3"/>
  <c r="D364" i="3"/>
  <c r="E364" i="3" s="1"/>
  <c r="A364" i="3"/>
  <c r="B364" i="3"/>
  <c r="C364" i="3" s="1"/>
  <c r="H364" i="3" s="1"/>
  <c r="I364" i="3" s="1"/>
  <c r="CG401" i="3" l="1"/>
  <c r="CC401" i="3"/>
  <c r="CD401" i="3"/>
  <c r="CF401" i="3"/>
  <c r="CB401" i="3"/>
  <c r="CH401" i="3"/>
  <c r="CE401" i="3"/>
  <c r="B365" i="3"/>
  <c r="C365" i="3" s="1"/>
  <c r="A365" i="3"/>
  <c r="D365" i="3"/>
  <c r="E365" i="3" s="1"/>
  <c r="CC402" i="3" l="1"/>
  <c r="CG402" i="3"/>
  <c r="CE402" i="3"/>
  <c r="CH402" i="3"/>
  <c r="CF402" i="3"/>
  <c r="CD402" i="3"/>
  <c r="CB402" i="3"/>
  <c r="H365" i="3"/>
  <c r="I365" i="3" s="1"/>
  <c r="CC403" i="3" l="1"/>
  <c r="CE19" i="3" s="1"/>
  <c r="CE403" i="3"/>
  <c r="CB403" i="3"/>
  <c r="CF403" i="3"/>
  <c r="CD403" i="3"/>
  <c r="CE18" i="3" s="1"/>
  <c r="CG403" i="3"/>
  <c r="CH403" i="3" s="1"/>
  <c r="D366" i="3"/>
  <c r="E366" i="3" s="1"/>
  <c r="B366" i="3"/>
  <c r="C366" i="3" s="1"/>
  <c r="A366" i="3"/>
  <c r="H366" i="3" l="1"/>
  <c r="I366" i="3" s="1"/>
  <c r="D367" i="3"/>
  <c r="E367" i="3" s="1"/>
  <c r="B367" i="3"/>
  <c r="C367" i="3" s="1"/>
  <c r="A367" i="3"/>
  <c r="H367" i="3" l="1"/>
  <c r="I367" i="3" s="1"/>
  <c r="A368" i="3" l="1"/>
  <c r="D368" i="3"/>
  <c r="E368" i="3" s="1"/>
  <c r="B368" i="3"/>
  <c r="C368" i="3" s="1"/>
  <c r="H368" i="3" l="1"/>
  <c r="I368" i="3" s="1"/>
  <c r="B369" i="3"/>
  <c r="D369" i="3"/>
  <c r="E369" i="3" s="1"/>
  <c r="C369" i="3"/>
  <c r="A369" i="3"/>
  <c r="H369" i="3" l="1"/>
  <c r="I369" i="3" s="1"/>
  <c r="B370" i="3" l="1"/>
  <c r="C370" i="3" s="1"/>
  <c r="D370" i="3"/>
  <c r="E370" i="3" s="1"/>
  <c r="H370" i="3" s="1"/>
  <c r="I370" i="3" s="1"/>
  <c r="A370" i="3"/>
  <c r="B371" i="3" l="1"/>
  <c r="D371" i="3"/>
  <c r="E371" i="3" s="1"/>
  <c r="A371" i="3"/>
  <c r="C371" i="3"/>
  <c r="H371" i="3" s="1"/>
  <c r="I371" i="3" s="1"/>
  <c r="D372" i="3" l="1"/>
  <c r="E372" i="3" s="1"/>
  <c r="A372" i="3"/>
  <c r="B372" i="3"/>
  <c r="C372" i="3" s="1"/>
  <c r="H372" i="3" s="1"/>
  <c r="I372" i="3" s="1"/>
  <c r="A373" i="3" l="1"/>
  <c r="D373" i="3"/>
  <c r="E373" i="3" s="1"/>
  <c r="B373" i="3"/>
  <c r="C373" i="3" s="1"/>
  <c r="H373" i="3" l="1"/>
  <c r="I373" i="3" s="1"/>
  <c r="D374" i="3" l="1"/>
  <c r="E374" i="3" s="1"/>
  <c r="A374" i="3"/>
  <c r="B374" i="3"/>
  <c r="C374" i="3" s="1"/>
  <c r="H374" i="3" l="1"/>
  <c r="I374" i="3" s="1"/>
  <c r="D375" i="3" l="1"/>
  <c r="E375" i="3" s="1"/>
  <c r="A375" i="3"/>
  <c r="B375" i="3"/>
  <c r="C375" i="3" s="1"/>
  <c r="H375" i="3" s="1"/>
  <c r="I375" i="3" s="1"/>
  <c r="A376" i="3" l="1"/>
  <c r="D376" i="3"/>
  <c r="E376" i="3" s="1"/>
  <c r="B376" i="3"/>
  <c r="C376" i="3" s="1"/>
  <c r="H376" i="3" l="1"/>
  <c r="I376" i="3" s="1"/>
  <c r="B377" i="3"/>
  <c r="D377" i="3"/>
  <c r="E377" i="3" s="1"/>
  <c r="A377" i="3"/>
  <c r="C377" i="3"/>
  <c r="H377" i="3" l="1"/>
  <c r="I377" i="3" s="1"/>
  <c r="D378" i="3"/>
  <c r="E378" i="3" s="1"/>
  <c r="A378" i="3"/>
  <c r="B378" i="3"/>
  <c r="C378" i="3" s="1"/>
  <c r="H378" i="3" l="1"/>
  <c r="I378" i="3" s="1"/>
  <c r="D379" i="3" l="1"/>
  <c r="A379" i="3"/>
  <c r="B379" i="3"/>
  <c r="C379" i="3" s="1"/>
  <c r="E379" i="3" l="1"/>
  <c r="H379" i="3"/>
  <c r="I379" i="3" s="1"/>
  <c r="B380" i="3" l="1"/>
  <c r="D380" i="3"/>
  <c r="C380" i="3"/>
  <c r="A380" i="3"/>
  <c r="E380" i="3" l="1"/>
  <c r="H380" i="3"/>
  <c r="I380" i="3" s="1"/>
  <c r="B381" i="3" l="1"/>
  <c r="D381" i="3"/>
  <c r="E381" i="3" s="1"/>
  <c r="A381" i="3"/>
  <c r="C381" i="3"/>
  <c r="H381" i="3" l="1"/>
  <c r="I381" i="3" s="1"/>
  <c r="D382" i="3"/>
  <c r="A382" i="3"/>
  <c r="B382" i="3"/>
  <c r="C382" i="3" s="1"/>
  <c r="E382" i="3" l="1"/>
  <c r="H382" i="3"/>
  <c r="I382" i="3" s="1"/>
  <c r="D383" i="3" l="1"/>
  <c r="B383" i="3"/>
  <c r="C383" i="3" s="1"/>
  <c r="A383" i="3"/>
  <c r="E383" i="3" l="1"/>
  <c r="H383" i="3" s="1"/>
  <c r="I383" i="3" s="1"/>
  <c r="B384" i="3" l="1"/>
  <c r="C384" i="3" s="1"/>
  <c r="D384" i="3"/>
  <c r="E384" i="3" s="1"/>
  <c r="A384" i="3"/>
  <c r="H384" i="3" l="1"/>
  <c r="I384" i="3" s="1"/>
  <c r="D385" i="3" l="1"/>
  <c r="E385" i="3" s="1"/>
  <c r="B385" i="3"/>
  <c r="C385" i="3" s="1"/>
  <c r="A385" i="3"/>
  <c r="H385" i="3" l="1"/>
  <c r="I385" i="3" s="1"/>
  <c r="B386" i="3" l="1"/>
  <c r="C386" i="3" s="1"/>
  <c r="D386" i="3"/>
  <c r="E386" i="3" s="1"/>
  <c r="A386" i="3"/>
  <c r="H386" i="3" l="1"/>
  <c r="I386" i="3" s="1"/>
  <c r="D387" i="3" l="1"/>
  <c r="E387" i="3" s="1"/>
  <c r="A387" i="3"/>
  <c r="B387" i="3"/>
  <c r="C387" i="3" s="1"/>
  <c r="H387" i="3" s="1"/>
  <c r="I387" i="3" s="1"/>
  <c r="B388" i="3" l="1"/>
  <c r="C388" i="3" s="1"/>
  <c r="D388" i="3"/>
  <c r="E388" i="3" s="1"/>
  <c r="A388" i="3"/>
  <c r="H388" i="3" l="1"/>
  <c r="I388" i="3" s="1"/>
  <c r="B389" i="3"/>
  <c r="C389" i="3"/>
  <c r="A389" i="3"/>
  <c r="D389" i="3"/>
  <c r="E389" i="3" s="1"/>
  <c r="H389" i="3" l="1"/>
  <c r="I389" i="3" s="1"/>
  <c r="D390" i="3" l="1"/>
  <c r="E390" i="3" s="1"/>
  <c r="B390" i="3"/>
  <c r="C390" i="3" s="1"/>
  <c r="H390" i="3" s="1"/>
  <c r="I390" i="3" s="1"/>
  <c r="A390" i="3"/>
  <c r="D391" i="3" l="1"/>
  <c r="E391" i="3" s="1"/>
  <c r="B391" i="3"/>
  <c r="C391" i="3" s="1"/>
  <c r="H391" i="3" s="1"/>
  <c r="I391" i="3" s="1"/>
  <c r="A391" i="3"/>
  <c r="B392" i="3" l="1"/>
  <c r="C392" i="3" s="1"/>
  <c r="A392" i="3"/>
  <c r="D392" i="3"/>
  <c r="E392" i="3" s="1"/>
  <c r="H392" i="3" l="1"/>
  <c r="I392" i="3" s="1"/>
  <c r="A393" i="3" l="1"/>
  <c r="B393" i="3"/>
  <c r="C393" i="3" s="1"/>
  <c r="D393" i="3"/>
  <c r="E393" i="3" s="1"/>
  <c r="H393" i="3" l="1"/>
  <c r="I393" i="3" s="1"/>
  <c r="A394" i="3" l="1"/>
  <c r="B394" i="3"/>
  <c r="C394" i="3" s="1"/>
  <c r="D394" i="3" s="1"/>
  <c r="E394" i="3" s="1"/>
  <c r="H394" i="3" s="1"/>
  <c r="I394" i="3" s="1"/>
  <c r="B395" i="3" l="1"/>
  <c r="A395" i="3"/>
  <c r="H395" i="3"/>
  <c r="I395" i="3" s="1"/>
  <c r="C395" i="3"/>
  <c r="D395" i="3"/>
  <c r="A396" i="3" l="1"/>
  <c r="C396" i="3"/>
  <c r="H396" i="3"/>
  <c r="I396" i="3" s="1"/>
  <c r="D396" i="3"/>
  <c r="B396" i="3"/>
  <c r="E395" i="3"/>
  <c r="E396" i="3" l="1"/>
  <c r="A397" i="3"/>
  <c r="D397" i="3"/>
  <c r="C397" i="3"/>
  <c r="B397" i="3"/>
  <c r="H397" i="3"/>
  <c r="I397" i="3"/>
  <c r="E397" i="3" l="1"/>
  <c r="H398" i="3"/>
  <c r="D398" i="3"/>
  <c r="B398" i="3"/>
  <c r="C398" i="3"/>
  <c r="A398" i="3"/>
  <c r="I398" i="3"/>
  <c r="E398" i="3" l="1"/>
  <c r="A399" i="3"/>
  <c r="D399" i="3"/>
  <c r="B399" i="3"/>
  <c r="H399" i="3"/>
  <c r="I399" i="3" s="1"/>
  <c r="C399" i="3"/>
  <c r="E399" i="3" l="1"/>
  <c r="B400" i="3"/>
  <c r="C400" i="3"/>
  <c r="A400" i="3"/>
  <c r="D400" i="3"/>
  <c r="E400" i="3" s="1"/>
  <c r="H400" i="3"/>
  <c r="I400" i="3" s="1"/>
  <c r="H401" i="3" l="1"/>
  <c r="I401" i="3" s="1"/>
  <c r="C401" i="3"/>
  <c r="A401" i="3"/>
  <c r="D401" i="3"/>
  <c r="E401" i="3" s="1"/>
  <c r="B401" i="3"/>
  <c r="A402" i="3" l="1"/>
  <c r="H402" i="3"/>
  <c r="D402" i="3"/>
  <c r="I402" i="3"/>
  <c r="C402" i="3"/>
  <c r="B402" i="3"/>
  <c r="E402" i="3" l="1"/>
  <c r="C403" i="3"/>
  <c r="A403" i="3"/>
  <c r="B403" i="3"/>
  <c r="D403" i="3"/>
  <c r="E403" i="3" s="1"/>
  <c r="H403" i="3"/>
  <c r="I403" i="3" s="1"/>
  <c r="B404" i="3" l="1"/>
  <c r="A404" i="3"/>
  <c r="C404" i="3"/>
  <c r="H404" i="3"/>
  <c r="I404" i="3" s="1"/>
  <c r="D404" i="3"/>
  <c r="A405" i="3" l="1"/>
  <c r="C405" i="3"/>
  <c r="H405" i="3"/>
  <c r="I405" i="3" s="1"/>
  <c r="D405" i="3"/>
  <c r="B405" i="3"/>
  <c r="E404" i="3"/>
  <c r="B406" i="3" l="1"/>
  <c r="D406" i="3"/>
  <c r="H406" i="3"/>
  <c r="I406" i="3" s="1"/>
  <c r="A406" i="3"/>
  <c r="C406" i="3"/>
  <c r="E405" i="3"/>
  <c r="D407" i="3" l="1"/>
  <c r="H407" i="3"/>
  <c r="I407" i="3" s="1"/>
  <c r="C407" i="3"/>
  <c r="B407" i="3"/>
  <c r="A407" i="3"/>
  <c r="E406" i="3"/>
  <c r="C408" i="3" l="1"/>
  <c r="A408" i="3"/>
  <c r="B408" i="3"/>
  <c r="H408" i="3"/>
  <c r="I408" i="3" s="1"/>
  <c r="D408" i="3"/>
  <c r="E407" i="3"/>
  <c r="D409" i="3" l="1"/>
  <c r="B409" i="3"/>
  <c r="A409" i="3"/>
  <c r="E20" i="3" s="1"/>
  <c r="I16" i="3" s="1"/>
  <c r="I18" i="3" s="1"/>
  <c r="H409" i="3"/>
  <c r="I409" i="3" s="1"/>
  <c r="C409" i="3"/>
  <c r="E408" i="3"/>
  <c r="I17" i="3" l="1"/>
  <c r="I20" i="3"/>
  <c r="J25" i="3" s="1"/>
  <c r="AB58" i="5" s="1"/>
  <c r="J24" i="3"/>
  <c r="AB57" i="5" s="1"/>
  <c r="J22" i="3"/>
  <c r="E19" i="3"/>
  <c r="E21" i="3" s="1"/>
  <c r="M39" i="1" s="1"/>
  <c r="J55" i="1" s="1"/>
  <c r="J56" i="1" s="1"/>
  <c r="J58" i="1" s="1"/>
  <c r="E18" i="3"/>
  <c r="E409" i="3"/>
  <c r="E15" i="3" s="1"/>
  <c r="I21" i="3" l="1"/>
  <c r="E21" i="5"/>
  <c r="E33" i="5"/>
  <c r="E35" i="5" s="1"/>
  <c r="F33" i="5" s="1"/>
  <c r="E27" i="5"/>
  <c r="E45" i="5"/>
  <c r="E47" i="5" s="1"/>
  <c r="F45" i="5" s="1"/>
  <c r="AB55" i="5"/>
  <c r="J23" i="3"/>
  <c r="AB56" i="5" s="1"/>
  <c r="J21" i="3" l="1"/>
  <c r="AB59" i="5"/>
  <c r="E23" i="5"/>
  <c r="F21" i="5" s="1"/>
  <c r="E29" i="5"/>
  <c r="F27" i="5" s="1"/>
  <c r="AC59" i="5" l="1"/>
  <c r="AC60" i="5"/>
  <c r="E39" i="5" l="1"/>
  <c r="E41" i="5" s="1"/>
  <c r="F39" i="5" s="1"/>
  <c r="E51" i="5"/>
  <c r="E53" i="5" s="1"/>
  <c r="F5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Frenchs</author>
  </authors>
  <commentList>
    <comment ref="M19" authorId="0" shapeId="0" xr:uid="{00000000-0006-0000-0000-000001000000}">
      <text>
        <r>
          <rPr>
            <sz val="8"/>
            <color indexed="81"/>
            <rFont val="Tahoma"/>
            <family val="2"/>
          </rPr>
          <t>If there is a value in "APPRECIATION BENEFIT then "DEPRECIATION COST" will default to 0. 
"DEPRECIATION COST" will control.</t>
        </r>
      </text>
    </comment>
    <comment ref="J29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The annual gross income less all expenses incurred for the year including all interest and principal payments. This entry should represent the net annual cash flow after all disbusrements
</t>
        </r>
      </text>
    </comment>
    <comment ref="M3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If there is a value in "DEPRECIATION COST" then "APPRECIATION BENEFIT" will default to 0
</t>
        </r>
      </text>
    </comment>
  </commentList>
</comments>
</file>

<file path=xl/sharedStrings.xml><?xml version="1.0" encoding="utf-8"?>
<sst xmlns="http://schemas.openxmlformats.org/spreadsheetml/2006/main" count="676" uniqueCount="182">
  <si>
    <t xml:space="preserve"> </t>
  </si>
  <si>
    <t>INTEREST RATE NET OF TAX</t>
  </si>
  <si>
    <t>REINVESTMENT RATE (Compound/Annually)</t>
  </si>
  <si>
    <t>APPRECIATION BENEFIT</t>
  </si>
  <si>
    <t>INTEREST COST OVER</t>
  </si>
  <si>
    <t>OPPORTUNITY BENEFIT</t>
  </si>
  <si>
    <t>OPPORTUNITY VALUE (at end of)</t>
  </si>
  <si>
    <t>at tax rate of</t>
  </si>
  <si>
    <t>INVESTMENT SALE TAX COST</t>
  </si>
  <si>
    <t>INVESTMENT SALE TAX COST:</t>
  </si>
  <si>
    <t>(net cash flow)</t>
  </si>
  <si>
    <t>per  year, for</t>
  </si>
  <si>
    <t xml:space="preserve">            COST</t>
  </si>
  <si>
    <t xml:space="preserve">                   BENEFIT</t>
  </si>
  <si>
    <t xml:space="preserve">                         </t>
  </si>
  <si>
    <t>INTEREST COST PER YEAR</t>
  </si>
  <si>
    <t>INCOME OPPORTUNITY BENEFIT</t>
  </si>
  <si>
    <t>ANNUAL INCOME OPPORTUNITY</t>
  </si>
  <si>
    <t xml:space="preserve">                                     Equity Recapture Worksheet                                                      </t>
  </si>
  <si>
    <t xml:space="preserve">                 Wealth Builder Worksheet                                                      </t>
  </si>
  <si>
    <t>Loan Information</t>
  </si>
  <si>
    <t>Loan Information Calculator</t>
  </si>
  <si>
    <t>Mortgage Information</t>
  </si>
  <si>
    <t>Mortgage Information Calculator</t>
  </si>
  <si>
    <t>Loan Amount</t>
  </si>
  <si>
    <t>Current Principal Balance</t>
  </si>
  <si>
    <t xml:space="preserve">       Annual Interest Rate</t>
  </si>
  <si>
    <t>Annual Interest Rate</t>
  </si>
  <si>
    <t xml:space="preserve">                               Number of Monthly Payments     </t>
  </si>
  <si>
    <t>Monthly Payment Amount</t>
  </si>
  <si>
    <t>Number of Payments Remaining</t>
  </si>
  <si>
    <t>Extra Payments</t>
  </si>
  <si>
    <t>Investment Summary</t>
  </si>
  <si>
    <t>Extra Monthly Payment</t>
  </si>
  <si>
    <t>Current Age</t>
  </si>
  <si>
    <t>Extra Monthly Payments</t>
  </si>
  <si>
    <t>Extra Annual Payment</t>
  </si>
  <si>
    <t>Retirement Age</t>
  </si>
  <si>
    <t>Extra Annual Payments</t>
  </si>
  <si>
    <t>Month of Annual Payment</t>
  </si>
  <si>
    <t>Investment per Year</t>
  </si>
  <si>
    <t>Total Extra Payments</t>
  </si>
  <si>
    <t>Rate of Return</t>
  </si>
  <si>
    <t>Years Until Paid in Full</t>
  </si>
  <si>
    <t>Loan Summary</t>
  </si>
  <si>
    <t>Value of Investment @ Paid in Full</t>
  </si>
  <si>
    <t>Mortgage Summary</t>
  </si>
  <si>
    <t xml:space="preserve">Total of All Payments </t>
  </si>
  <si>
    <t xml:space="preserve">             Number of Years Until Retirement</t>
  </si>
  <si>
    <t>Number of Years Until Retirement</t>
  </si>
  <si>
    <t>Total Interest Paid</t>
  </si>
  <si>
    <t>Extra Payment per Year</t>
  </si>
  <si>
    <t>Years Until Paid Off</t>
  </si>
  <si>
    <t>Monthly Loan Payment</t>
  </si>
  <si>
    <t>Monthly Mortgage Payment</t>
  </si>
  <si>
    <t>Interest Savings</t>
  </si>
  <si>
    <t>Balance at Retirement</t>
  </si>
  <si>
    <t>Payment Schedule</t>
  </si>
  <si>
    <t>No.</t>
  </si>
  <si>
    <t>Interest</t>
  </si>
  <si>
    <t xml:space="preserve">Interest </t>
  </si>
  <si>
    <t>Payment</t>
  </si>
  <si>
    <t>Extra</t>
  </si>
  <si>
    <t>Additional</t>
  </si>
  <si>
    <t>Amount Applied</t>
  </si>
  <si>
    <t>Rate</t>
  </si>
  <si>
    <t>Paid</t>
  </si>
  <si>
    <t>Amount</t>
  </si>
  <si>
    <t>Payments</t>
  </si>
  <si>
    <t>To Principal</t>
  </si>
  <si>
    <t>Balance</t>
  </si>
  <si>
    <t>Monthly</t>
  </si>
  <si>
    <t>Annual</t>
  </si>
  <si>
    <t xml:space="preserve">APPRECIATION BENEFIT </t>
  </si>
  <si>
    <t>ADJUSTED BASIS</t>
  </si>
  <si>
    <t>Less: DEPR. TAKEN</t>
  </si>
  <si>
    <t>YEARS               @</t>
  </si>
  <si>
    <t>SALES PRICE</t>
  </si>
  <si>
    <t xml:space="preserve">BASIS </t>
  </si>
  <si>
    <t>TAX RATE</t>
  </si>
  <si>
    <t>DEPRECIATION COST</t>
  </si>
  <si>
    <t>ASSET COST FROM BORROWED FUNDS</t>
  </si>
  <si>
    <t>ASSET COST FROM CAPITAL</t>
  </si>
  <si>
    <t>YEARS      @</t>
  </si>
  <si>
    <t>NET INTEREST COST OF BORROWED FUNDS</t>
  </si>
  <si>
    <t>LOST OPPORTUNITY COST</t>
  </si>
  <si>
    <t>Asset Cost vs. Benefit Spreadsheet</t>
  </si>
  <si>
    <t xml:space="preserve">  YEAR PERIOD</t>
  </si>
  <si>
    <t>YEARS             @</t>
  </si>
  <si>
    <t>TOTAL ASSET COST</t>
  </si>
  <si>
    <t>ENDING</t>
  </si>
  <si>
    <t>BEGINNING</t>
  </si>
  <si>
    <t>DIFFERENCE</t>
  </si>
  <si>
    <t>NET INTEREST COST</t>
  </si>
  <si>
    <r>
      <t xml:space="preserve">  </t>
    </r>
    <r>
      <rPr>
        <i/>
        <sz val="16"/>
        <color indexed="18"/>
        <rFont val="Arial"/>
        <family val="2"/>
      </rPr>
      <t>Investment Estimator</t>
    </r>
  </si>
  <si>
    <t>NUMBER OF YEARS TO ACCUMULATE FUNDS :</t>
  </si>
  <si>
    <t>FUTURE VALUE ESTIMATOR</t>
  </si>
  <si>
    <t>Initial</t>
  </si>
  <si>
    <t>Revised</t>
  </si>
  <si>
    <t>LUMP SUM DEPOSIT:</t>
  </si>
  <si>
    <t>MONTHLY CONTRIBUTION:</t>
  </si>
  <si>
    <t>ANNUAL CONTRIBUTION:</t>
  </si>
  <si>
    <t>ESTIMATED RATE OF RETURN:</t>
  </si>
  <si>
    <t>ESTIMATED FUTURE VALUE:</t>
  </si>
  <si>
    <t>ESTIMATED INCREASE IN RESOURCES:</t>
  </si>
  <si>
    <t>PRESENT VALUE ESTIMATOR</t>
  </si>
  <si>
    <t>TOTAL FUTURE AMOUNT DESIRED:</t>
  </si>
  <si>
    <t>ESTIMATED MONTHLY CONTRIBUTION:</t>
  </si>
  <si>
    <t>-  OR   -</t>
  </si>
  <si>
    <t>ESTIMATED LUMP SUM DEPOSIT:</t>
  </si>
  <si>
    <t>FUTURE VALUE MATRIX</t>
  </si>
  <si>
    <t>ESTIMATED RATE OF RETURN</t>
  </si>
  <si>
    <t>Results show the future value of a consistent contribution during the time until the funds are needed.</t>
  </si>
  <si>
    <t>MONTHLY CONTRIBUTION</t>
  </si>
  <si>
    <t>PRESENT VALUE MATRIX</t>
  </si>
  <si>
    <t>Results show the monthly contribution required to reach a specific amount by the time the funds are needed.</t>
  </si>
  <si>
    <t>TOTAL FUTURE AMOUNT DESIRED</t>
  </si>
  <si>
    <r>
      <t xml:space="preserve">  </t>
    </r>
    <r>
      <rPr>
        <i/>
        <sz val="16"/>
        <color indexed="18"/>
        <rFont val="Arial"/>
        <family val="2"/>
      </rPr>
      <t>Investment Tax Profile</t>
    </r>
  </si>
  <si>
    <t>YES</t>
  </si>
  <si>
    <t>NO</t>
  </si>
  <si>
    <t>Are the contributions tax-deductible?</t>
  </si>
  <si>
    <t>x</t>
  </si>
  <si>
    <t>Are the accumulations tax-deferred?</t>
  </si>
  <si>
    <t>Are the distributions tax-free?</t>
  </si>
  <si>
    <t xml:space="preserve">What is your federal + state tax rate? </t>
  </si>
  <si>
    <t xml:space="preserve">What is your capital gains tax rate? </t>
  </si>
  <si>
    <t>Number of years to distribute accumulated funds?</t>
  </si>
  <si>
    <t>Investment Tax Profile(s)</t>
  </si>
  <si>
    <t>Total Value of Distributed Funds</t>
  </si>
  <si>
    <t>Tax-Deductible Contributions /  Tax-Deferred Accumulations / Tax-Free Distributions</t>
  </si>
  <si>
    <t>TOTAL FUTURE VALUE OF INVESTMENT CONTRIBUTIONS:</t>
  </si>
  <si>
    <t>AMOUNT OF YEARLY DISTRIBUTION:</t>
  </si>
  <si>
    <t>Health Savings Account</t>
  </si>
  <si>
    <t>Tax-Deductible Contributions /  Tax-Deferred Accumulations / Taxable Distributions</t>
  </si>
  <si>
    <t>401(k), Traditional IRA</t>
  </si>
  <si>
    <t>Non-deductible Contributions / Tax-Deferred Accumulations / Taxable Distributions</t>
  </si>
  <si>
    <t>Annuity, EE Bond</t>
  </si>
  <si>
    <t>Non-deductible Contributions / Taxable Accumulations / Taxable Distributions</t>
  </si>
  <si>
    <t>Mutual Fund, CD, Treasury</t>
  </si>
  <si>
    <t>Non-deductible Contributions / Tax-Deferred Accumulations / Tax-Free Distributions</t>
  </si>
  <si>
    <t>Muni, Roth IRA, 529, CESA</t>
  </si>
  <si>
    <t>Non-deductible Contributions / Taxable Accumulations / Tax-Free Distributions</t>
  </si>
  <si>
    <t>Property Value</t>
  </si>
  <si>
    <t>Down Payment</t>
  </si>
  <si>
    <t>Net Cash Flow</t>
  </si>
  <si>
    <t>Annual Appreciation</t>
  </si>
  <si>
    <t>Principal</t>
  </si>
  <si>
    <t>Invested</t>
  </si>
  <si>
    <t>Of Property</t>
  </si>
  <si>
    <t>Reduction</t>
  </si>
  <si>
    <t>Total Return</t>
  </si>
  <si>
    <t>Total Investment</t>
  </si>
  <si>
    <t>ROR</t>
  </si>
  <si>
    <t>/</t>
  </si>
  <si>
    <t>=</t>
  </si>
  <si>
    <t>Rate of</t>
  </si>
  <si>
    <t>of Property</t>
  </si>
  <si>
    <t>Return</t>
  </si>
  <si>
    <t xml:space="preserve">                                   </t>
  </si>
  <si>
    <t>Number of Monthly Payments</t>
  </si>
  <si>
    <t>CONVENTIONAL METHOD</t>
  </si>
  <si>
    <t xml:space="preserve">  </t>
  </si>
  <si>
    <t>*VS*</t>
  </si>
  <si>
    <t xml:space="preserve">        INTEREST RECAPTURE METHOD</t>
  </si>
  <si>
    <t>MONTH  1</t>
  </si>
  <si>
    <t>MONTH  2</t>
  </si>
  <si>
    <t>MONTH  12</t>
  </si>
  <si>
    <t>MONTH  13</t>
  </si>
  <si>
    <t>NET BENEFIT/(COST)</t>
  </si>
  <si>
    <t xml:space="preserve">     TOTAL COST</t>
  </si>
  <si>
    <t xml:space="preserve">     TOTAL BENEFIT</t>
  </si>
  <si>
    <t xml:space="preserve">     TOTAL STRATEGIES</t>
  </si>
  <si>
    <t xml:space="preserve">COLLEGE COST REDUCTION </t>
  </si>
  <si>
    <t xml:space="preserve">LOAN INTEREST RECAPTURE </t>
  </si>
  <si>
    <t>COST REDUCTION STRATEGIES</t>
  </si>
  <si>
    <t xml:space="preserve">                                             </t>
  </si>
  <si>
    <t>SUMMARY</t>
  </si>
  <si>
    <t xml:space="preserve">COLLEGE COST REDUCTION OF </t>
  </si>
  <si>
    <t xml:space="preserve">TAX REDUCTION  OF  </t>
  </si>
  <si>
    <t xml:space="preserve"> YEARS             @</t>
  </si>
  <si>
    <t>for</t>
  </si>
  <si>
    <t>TAX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</si>
</sst>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_);\(0\)"/>
    <numFmt numFmtId="166" formatCode="&quot;$&quot;#,##0"/>
    <numFmt numFmtId="167" formatCode="0.000%"/>
  </numFmts>
  <fonts count="9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6"/>
      <color indexed="9"/>
      <name val="Arial"/>
      <family val="2"/>
    </font>
    <font>
      <u/>
      <sz val="10"/>
      <color indexed="9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8"/>
      <color indexed="8"/>
      <name val="Calibri"/>
      <family val="2"/>
    </font>
    <font>
      <sz val="14"/>
      <color indexed="9"/>
      <name val="Calibri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9"/>
      <name val="Arial"/>
      <family val="2"/>
    </font>
    <font>
      <sz val="10"/>
      <color indexed="21"/>
      <name val="Arial"/>
      <family val="2"/>
    </font>
    <font>
      <b/>
      <sz val="22"/>
      <color indexed="18"/>
      <name val="Arial"/>
      <family val="2"/>
    </font>
    <font>
      <i/>
      <sz val="16"/>
      <color indexed="18"/>
      <name val="Arial"/>
      <family val="2"/>
    </font>
    <font>
      <sz val="18"/>
      <color indexed="18"/>
      <name val="Arial"/>
      <family val="2"/>
    </font>
    <font>
      <b/>
      <sz val="20"/>
      <color indexed="18"/>
      <name val="Arial"/>
      <family val="2"/>
    </font>
    <font>
      <b/>
      <sz val="24"/>
      <color indexed="18"/>
      <name val="Arial"/>
      <family val="2"/>
    </font>
    <font>
      <sz val="22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i/>
      <sz val="18"/>
      <color indexed="18"/>
      <name val="Arial"/>
      <family val="2"/>
    </font>
    <font>
      <sz val="10"/>
      <color indexed="57"/>
      <name val="Arial"/>
      <family val="2"/>
    </font>
    <font>
      <b/>
      <sz val="18"/>
      <color indexed="18"/>
      <name val="Arial"/>
      <family val="2"/>
    </font>
    <font>
      <b/>
      <u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2"/>
      <color indexed="57"/>
      <name val="Arial"/>
      <family val="2"/>
    </font>
    <font>
      <b/>
      <sz val="10"/>
      <color indexed="57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9"/>
      <color indexed="12"/>
      <name val="Arial"/>
      <family val="2"/>
    </font>
    <font>
      <b/>
      <i/>
      <sz val="8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9"/>
      <name val="Tahoma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16"/>
      <color indexed="21"/>
      <name val="Tahoma"/>
      <family val="2"/>
    </font>
    <font>
      <sz val="9"/>
      <color indexed="21"/>
      <name val="Tahoma"/>
      <family val="2"/>
    </font>
    <font>
      <b/>
      <sz val="9"/>
      <color indexed="21"/>
      <name val="Tahoma"/>
      <family val="2"/>
    </font>
    <font>
      <sz val="9"/>
      <color indexed="9"/>
      <name val="Tahoma"/>
      <family val="2"/>
    </font>
    <font>
      <sz val="11"/>
      <color indexed="21"/>
      <name val="Tahoma"/>
      <family val="2"/>
    </font>
    <font>
      <b/>
      <sz val="11"/>
      <color indexed="21"/>
      <name val="Tahoma"/>
      <family val="2"/>
    </font>
    <font>
      <sz val="20"/>
      <name val="Arial"/>
      <family val="2"/>
    </font>
    <font>
      <sz val="11"/>
      <name val="Calibri"/>
      <family val="2"/>
    </font>
    <font>
      <sz val="10"/>
      <color indexed="55"/>
      <name val="Tahoma"/>
      <family val="2"/>
    </font>
    <font>
      <sz val="9"/>
      <color indexed="55"/>
      <name val="Tahoma"/>
      <family val="2"/>
    </font>
    <font>
      <b/>
      <sz val="18"/>
      <color indexed="21"/>
      <name val="Tahoma"/>
      <family val="2"/>
    </font>
    <font>
      <b/>
      <sz val="20"/>
      <color indexed="21"/>
      <name val="Tahoma"/>
      <family val="2"/>
    </font>
    <font>
      <b/>
      <sz val="14"/>
      <color indexed="21"/>
      <name val="Tahoma"/>
      <family val="2"/>
    </font>
    <font>
      <b/>
      <sz val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77" fillId="0" borderId="0"/>
    <xf numFmtId="0" fontId="16" fillId="0" borderId="0"/>
    <xf numFmtId="0" fontId="16" fillId="23" borderId="7" applyNumberFormat="0" applyFont="0" applyAlignment="0" applyProtection="0"/>
    <xf numFmtId="0" fontId="29" fillId="20" borderId="8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390">
    <xf numFmtId="0" fontId="0" fillId="0" borderId="0" xfId="0"/>
    <xf numFmtId="0" fontId="0" fillId="24" borderId="0" xfId="0" applyFill="1"/>
    <xf numFmtId="0" fontId="8" fillId="24" borderId="0" xfId="0" applyFont="1" applyFill="1"/>
    <xf numFmtId="0" fontId="9" fillId="24" borderId="0" xfId="0" applyFont="1" applyFill="1"/>
    <xf numFmtId="0" fontId="9" fillId="24" borderId="0" xfId="0" applyFont="1" applyFill="1" applyAlignment="1">
      <alignment horizontal="center"/>
    </xf>
    <xf numFmtId="0" fontId="8" fillId="24" borderId="0" xfId="0" applyFont="1" applyFill="1" applyAlignment="1">
      <alignment horizontal="center"/>
    </xf>
    <xf numFmtId="0" fontId="10" fillId="24" borderId="0" xfId="0" applyFont="1" applyFill="1"/>
    <xf numFmtId="6" fontId="5" fillId="24" borderId="0" xfId="0" applyNumberFormat="1" applyFont="1" applyFill="1" applyAlignment="1">
      <alignment horizontal="center"/>
    </xf>
    <xf numFmtId="0" fontId="12" fillId="24" borderId="0" xfId="0" applyFont="1" applyFill="1"/>
    <xf numFmtId="0" fontId="9" fillId="25" borderId="0" xfId="0" applyFont="1" applyFill="1"/>
    <xf numFmtId="0" fontId="11" fillId="24" borderId="0" xfId="0" applyFont="1" applyFill="1" applyAlignment="1">
      <alignment horizontal="left"/>
    </xf>
    <xf numFmtId="0" fontId="7" fillId="24" borderId="0" xfId="0" applyFont="1" applyFill="1" applyAlignment="1">
      <alignment horizontal="center"/>
    </xf>
    <xf numFmtId="6" fontId="5" fillId="26" borderId="10" xfId="0" applyNumberFormat="1" applyFont="1" applyFill="1" applyBorder="1" applyAlignment="1">
      <alignment horizontal="center"/>
    </xf>
    <xf numFmtId="166" fontId="5" fillId="26" borderId="10" xfId="0" applyNumberFormat="1" applyFont="1" applyFill="1" applyBorder="1" applyAlignment="1">
      <alignment horizontal="center"/>
    </xf>
    <xf numFmtId="0" fontId="8" fillId="25" borderId="0" xfId="0" applyFont="1" applyFill="1" applyAlignment="1">
      <alignment horizontal="center"/>
    </xf>
    <xf numFmtId="0" fontId="5" fillId="25" borderId="0" xfId="0" applyFont="1" applyFill="1"/>
    <xf numFmtId="0" fontId="0" fillId="25" borderId="0" xfId="0" applyFill="1"/>
    <xf numFmtId="0" fontId="3" fillId="25" borderId="0" xfId="0" applyFont="1" applyFill="1" applyAlignment="1">
      <alignment horizontal="center"/>
    </xf>
    <xf numFmtId="165" fontId="8" fillId="24" borderId="0" xfId="0" applyNumberFormat="1" applyFont="1" applyFill="1" applyAlignment="1">
      <alignment horizontal="center"/>
    </xf>
    <xf numFmtId="0" fontId="11" fillId="25" borderId="0" xfId="0" applyFont="1" applyFill="1" applyAlignment="1">
      <alignment horizontal="left"/>
    </xf>
    <xf numFmtId="0" fontId="3" fillId="25" borderId="0" xfId="0" applyFont="1" applyFill="1"/>
    <xf numFmtId="0" fontId="12" fillId="25" borderId="0" xfId="0" applyFont="1" applyFill="1"/>
    <xf numFmtId="0" fontId="7" fillId="24" borderId="0" xfId="0" applyFont="1" applyFill="1"/>
    <xf numFmtId="0" fontId="13" fillId="24" borderId="0" xfId="0" applyFont="1" applyFill="1"/>
    <xf numFmtId="0" fontId="15" fillId="24" borderId="0" xfId="0" applyFont="1" applyFill="1"/>
    <xf numFmtId="0" fontId="16" fillId="25" borderId="0" xfId="38" applyFill="1"/>
    <xf numFmtId="0" fontId="16" fillId="0" borderId="0" xfId="38"/>
    <xf numFmtId="0" fontId="34" fillId="25" borderId="0" xfId="38" applyFont="1" applyFill="1" applyAlignment="1">
      <alignment horizontal="center"/>
    </xf>
    <xf numFmtId="0" fontId="16" fillId="27" borderId="0" xfId="38" applyFill="1"/>
    <xf numFmtId="14" fontId="16" fillId="0" borderId="0" xfId="38" applyNumberFormat="1"/>
    <xf numFmtId="0" fontId="16" fillId="28" borderId="0" xfId="38" applyFill="1"/>
    <xf numFmtId="0" fontId="35" fillId="25" borderId="0" xfId="38" applyFont="1" applyFill="1"/>
    <xf numFmtId="0" fontId="35" fillId="0" borderId="0" xfId="38" applyFont="1"/>
    <xf numFmtId="0" fontId="36" fillId="25" borderId="0" xfId="38" applyFont="1" applyFill="1" applyAlignment="1">
      <alignment horizontal="center"/>
    </xf>
    <xf numFmtId="0" fontId="36" fillId="29" borderId="0" xfId="38" applyFont="1" applyFill="1" applyAlignment="1">
      <alignment horizontal="center"/>
    </xf>
    <xf numFmtId="0" fontId="36" fillId="0" borderId="0" xfId="38" applyFont="1" applyAlignment="1">
      <alignment horizontal="center"/>
    </xf>
    <xf numFmtId="166" fontId="16" fillId="0" borderId="0" xfId="38" applyNumberFormat="1" applyAlignment="1">
      <alignment horizontal="center"/>
    </xf>
    <xf numFmtId="166" fontId="16" fillId="25" borderId="0" xfId="38" applyNumberFormat="1" applyFill="1" applyAlignment="1">
      <alignment horizontal="center"/>
    </xf>
    <xf numFmtId="0" fontId="16" fillId="0" borderId="0" xfId="38" applyAlignment="1">
      <alignment horizontal="right"/>
    </xf>
    <xf numFmtId="166" fontId="16" fillId="0" borderId="11" xfId="38" applyNumberFormat="1" applyBorder="1" applyAlignment="1">
      <alignment horizontal="center"/>
    </xf>
    <xf numFmtId="166" fontId="16" fillId="0" borderId="12" xfId="38" applyNumberFormat="1" applyBorder="1" applyAlignment="1">
      <alignment horizontal="center"/>
    </xf>
    <xf numFmtId="10" fontId="16" fillId="0" borderId="0" xfId="43" applyNumberFormat="1" applyFont="1" applyFill="1" applyBorder="1" applyAlignment="1">
      <alignment horizontal="center"/>
    </xf>
    <xf numFmtId="10" fontId="16" fillId="25" borderId="0" xfId="43" applyNumberFormat="1" applyFont="1" applyFill="1" applyBorder="1" applyAlignment="1">
      <alignment horizontal="center"/>
    </xf>
    <xf numFmtId="10" fontId="16" fillId="0" borderId="11" xfId="43" applyNumberFormat="1" applyFont="1" applyFill="1" applyBorder="1" applyAlignment="1">
      <alignment horizontal="center"/>
    </xf>
    <xf numFmtId="10" fontId="16" fillId="0" borderId="12" xfId="43" applyNumberFormat="1" applyFont="1" applyFill="1" applyBorder="1" applyAlignment="1">
      <alignment horizontal="center"/>
    </xf>
    <xf numFmtId="0" fontId="16" fillId="0" borderId="0" xfId="38" applyAlignment="1">
      <alignment horizontal="center"/>
    </xf>
    <xf numFmtId="0" fontId="16" fillId="25" borderId="0" xfId="38" applyFill="1" applyAlignment="1">
      <alignment horizontal="center"/>
    </xf>
    <xf numFmtId="164" fontId="16" fillId="0" borderId="0" xfId="38" applyNumberFormat="1" applyAlignment="1">
      <alignment horizontal="center"/>
    </xf>
    <xf numFmtId="0" fontId="16" fillId="0" borderId="12" xfId="38" applyBorder="1"/>
    <xf numFmtId="0" fontId="16" fillId="0" borderId="13" xfId="38" applyBorder="1" applyAlignment="1">
      <alignment horizontal="center"/>
    </xf>
    <xf numFmtId="164" fontId="16" fillId="0" borderId="12" xfId="38" applyNumberFormat="1" applyBorder="1" applyAlignment="1">
      <alignment horizontal="center"/>
    </xf>
    <xf numFmtId="164" fontId="38" fillId="29" borderId="14" xfId="38" applyNumberFormat="1" applyFont="1" applyFill="1" applyBorder="1" applyAlignment="1">
      <alignment horizontal="center"/>
    </xf>
    <xf numFmtId="164" fontId="39" fillId="25" borderId="0" xfId="38" applyNumberFormat="1" applyFont="1" applyFill="1" applyAlignment="1">
      <alignment horizontal="center"/>
    </xf>
    <xf numFmtId="2" fontId="38" fillId="29" borderId="15" xfId="38" applyNumberFormat="1" applyFont="1" applyFill="1" applyBorder="1" applyAlignment="1">
      <alignment horizontal="center"/>
    </xf>
    <xf numFmtId="2" fontId="38" fillId="0" borderId="0" xfId="38" applyNumberFormat="1" applyFont="1" applyAlignment="1">
      <alignment horizontal="center"/>
    </xf>
    <xf numFmtId="0" fontId="40" fillId="0" borderId="0" xfId="38" applyFont="1" applyAlignment="1">
      <alignment horizontal="right"/>
    </xf>
    <xf numFmtId="164" fontId="39" fillId="0" borderId="16" xfId="38" applyNumberFormat="1" applyFont="1" applyBorder="1"/>
    <xf numFmtId="2" fontId="39" fillId="0" borderId="15" xfId="38" applyNumberFormat="1" applyFont="1" applyBorder="1" applyAlignment="1">
      <alignment horizontal="center"/>
    </xf>
    <xf numFmtId="166" fontId="16" fillId="0" borderId="17" xfId="38" applyNumberFormat="1" applyBorder="1" applyAlignment="1">
      <alignment horizontal="center"/>
    </xf>
    <xf numFmtId="0" fontId="16" fillId="0" borderId="18" xfId="38" applyBorder="1"/>
    <xf numFmtId="166" fontId="16" fillId="0" borderId="18" xfId="38" applyNumberFormat="1" applyBorder="1" applyAlignment="1">
      <alignment horizontal="center"/>
    </xf>
    <xf numFmtId="0" fontId="16" fillId="0" borderId="18" xfId="38" applyBorder="1" applyAlignment="1">
      <alignment horizontal="center"/>
    </xf>
    <xf numFmtId="164" fontId="41" fillId="25" borderId="18" xfId="38" applyNumberFormat="1" applyFont="1" applyFill="1" applyBorder="1" applyAlignment="1">
      <alignment horizontal="center"/>
    </xf>
    <xf numFmtId="164" fontId="16" fillId="25" borderId="19" xfId="38" applyNumberFormat="1" applyFill="1" applyBorder="1" applyAlignment="1">
      <alignment horizontal="center"/>
    </xf>
    <xf numFmtId="2" fontId="16" fillId="25" borderId="18" xfId="38" applyNumberFormat="1" applyFill="1" applyBorder="1" applyAlignment="1">
      <alignment horizontal="center"/>
    </xf>
    <xf numFmtId="2" fontId="16" fillId="0" borderId="0" xfId="38" applyNumberFormat="1" applyAlignment="1">
      <alignment horizontal="center"/>
    </xf>
    <xf numFmtId="8" fontId="37" fillId="25" borderId="18" xfId="38" applyNumberFormat="1" applyFont="1" applyFill="1" applyBorder="1" applyAlignment="1">
      <alignment horizontal="center"/>
    </xf>
    <xf numFmtId="8" fontId="37" fillId="0" borderId="0" xfId="38" applyNumberFormat="1" applyFont="1" applyAlignment="1">
      <alignment horizontal="center"/>
    </xf>
    <xf numFmtId="8" fontId="16" fillId="25" borderId="18" xfId="38" applyNumberFormat="1" applyFill="1" applyBorder="1" applyAlignment="1">
      <alignment horizontal="center"/>
    </xf>
    <xf numFmtId="8" fontId="16" fillId="25" borderId="0" xfId="38" applyNumberFormat="1" applyFill="1" applyAlignment="1">
      <alignment horizontal="center"/>
    </xf>
    <xf numFmtId="8" fontId="16" fillId="0" borderId="18" xfId="38" applyNumberFormat="1" applyBorder="1" applyAlignment="1">
      <alignment horizontal="center"/>
    </xf>
    <xf numFmtId="164" fontId="16" fillId="25" borderId="18" xfId="38" applyNumberFormat="1" applyFill="1" applyBorder="1" applyAlignment="1">
      <alignment horizontal="center"/>
    </xf>
    <xf numFmtId="166" fontId="16" fillId="25" borderId="18" xfId="38" applyNumberFormat="1" applyFill="1" applyBorder="1" applyAlignment="1">
      <alignment horizontal="center"/>
    </xf>
    <xf numFmtId="164" fontId="16" fillId="0" borderId="18" xfId="38" applyNumberFormat="1" applyBorder="1" applyAlignment="1">
      <alignment horizontal="center"/>
    </xf>
    <xf numFmtId="2" fontId="16" fillId="25" borderId="20" xfId="38" applyNumberFormat="1" applyFill="1" applyBorder="1" applyAlignment="1">
      <alignment horizontal="center"/>
    </xf>
    <xf numFmtId="2" fontId="16" fillId="25" borderId="19" xfId="38" applyNumberFormat="1" applyFill="1" applyBorder="1" applyAlignment="1">
      <alignment horizontal="center"/>
    </xf>
    <xf numFmtId="0" fontId="16" fillId="0" borderId="20" xfId="38" applyBorder="1"/>
    <xf numFmtId="7" fontId="38" fillId="29" borderId="10" xfId="28" applyNumberFormat="1" applyFont="1" applyFill="1" applyBorder="1" applyAlignment="1">
      <alignment horizontal="center"/>
    </xf>
    <xf numFmtId="7" fontId="39" fillId="25" borderId="21" xfId="28" applyNumberFormat="1" applyFont="1" applyFill="1" applyBorder="1" applyAlignment="1">
      <alignment horizontal="center"/>
    </xf>
    <xf numFmtId="8" fontId="38" fillId="29" borderId="15" xfId="38" applyNumberFormat="1" applyFont="1" applyFill="1" applyBorder="1" applyAlignment="1">
      <alignment horizontal="center"/>
    </xf>
    <xf numFmtId="8" fontId="42" fillId="0" borderId="0" xfId="38" applyNumberFormat="1" applyFont="1" applyAlignment="1">
      <alignment horizontal="center"/>
    </xf>
    <xf numFmtId="8" fontId="16" fillId="0" borderId="0" xfId="38" applyNumberFormat="1"/>
    <xf numFmtId="0" fontId="16" fillId="0" borderId="10" xfId="38" applyBorder="1"/>
    <xf numFmtId="0" fontId="40" fillId="25" borderId="0" xfId="38" applyFont="1" applyFill="1" applyAlignment="1">
      <alignment horizontal="right"/>
    </xf>
    <xf numFmtId="8" fontId="16" fillId="0" borderId="0" xfId="38" applyNumberFormat="1" applyAlignment="1">
      <alignment horizontal="center"/>
    </xf>
    <xf numFmtId="0" fontId="39" fillId="25" borderId="0" xfId="38" applyFont="1" applyFill="1" applyAlignment="1">
      <alignment horizontal="right"/>
    </xf>
    <xf numFmtId="0" fontId="39" fillId="0" borderId="0" xfId="38" applyFont="1" applyAlignment="1">
      <alignment horizontal="center"/>
    </xf>
    <xf numFmtId="166" fontId="39" fillId="0" borderId="0" xfId="38" applyNumberFormat="1" applyFont="1" applyAlignment="1">
      <alignment horizontal="center"/>
    </xf>
    <xf numFmtId="10" fontId="16" fillId="0" borderId="0" xfId="38" applyNumberFormat="1"/>
    <xf numFmtId="0" fontId="43" fillId="25" borderId="0" xfId="38" applyFont="1" applyFill="1" applyAlignment="1">
      <alignment horizontal="center"/>
    </xf>
    <xf numFmtId="0" fontId="44" fillId="25" borderId="0" xfId="38" applyFont="1" applyFill="1" applyAlignment="1">
      <alignment horizontal="center"/>
    </xf>
    <xf numFmtId="0" fontId="44" fillId="0" borderId="0" xfId="38" applyFont="1" applyAlignment="1">
      <alignment horizontal="center"/>
    </xf>
    <xf numFmtId="166" fontId="16" fillId="26" borderId="0" xfId="38" applyNumberFormat="1" applyFill="1" applyAlignment="1">
      <alignment horizontal="center"/>
    </xf>
    <xf numFmtId="0" fontId="16" fillId="27" borderId="0" xfId="38" applyFill="1" applyAlignment="1">
      <alignment horizontal="center"/>
    </xf>
    <xf numFmtId="10" fontId="16" fillId="27" borderId="0" xfId="38" applyNumberFormat="1" applyFill="1" applyAlignment="1">
      <alignment horizontal="center"/>
    </xf>
    <xf numFmtId="164" fontId="16" fillId="27" borderId="0" xfId="38" applyNumberFormat="1" applyFill="1" applyAlignment="1">
      <alignment horizontal="center"/>
    </xf>
    <xf numFmtId="8" fontId="16" fillId="27" borderId="0" xfId="38" applyNumberFormat="1" applyFill="1" applyAlignment="1">
      <alignment horizontal="center"/>
    </xf>
    <xf numFmtId="2" fontId="16" fillId="0" borderId="0" xfId="38" applyNumberFormat="1"/>
    <xf numFmtId="0" fontId="16" fillId="30" borderId="0" xfId="38" applyFill="1" applyAlignment="1">
      <alignment horizontal="center"/>
    </xf>
    <xf numFmtId="0" fontId="16" fillId="30" borderId="0" xfId="38" applyFill="1"/>
    <xf numFmtId="0" fontId="34" fillId="27" borderId="0" xfId="38" applyFont="1" applyFill="1" applyAlignment="1">
      <alignment horizontal="center"/>
    </xf>
    <xf numFmtId="0" fontId="10" fillId="24" borderId="0" xfId="0" applyFont="1" applyFill="1" applyAlignment="1">
      <alignment horizontal="center"/>
    </xf>
    <xf numFmtId="6" fontId="5" fillId="26" borderId="22" xfId="0" applyNumberFormat="1" applyFont="1" applyFill="1" applyBorder="1" applyAlignment="1">
      <alignment horizontal="center"/>
    </xf>
    <xf numFmtId="166" fontId="9" fillId="24" borderId="0" xfId="0" applyNumberFormat="1" applyFont="1" applyFill="1" applyAlignment="1">
      <alignment horizontal="center"/>
    </xf>
    <xf numFmtId="166" fontId="10" fillId="24" borderId="0" xfId="0" applyNumberFormat="1" applyFont="1" applyFill="1" applyAlignment="1">
      <alignment horizontal="center"/>
    </xf>
    <xf numFmtId="166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10" fontId="14" fillId="0" borderId="18" xfId="0" applyNumberFormat="1" applyFont="1" applyBorder="1"/>
    <xf numFmtId="10" fontId="14" fillId="0" borderId="18" xfId="0" applyNumberFormat="1" applyFont="1" applyBorder="1" applyAlignment="1">
      <alignment horizontal="center"/>
    </xf>
    <xf numFmtId="0" fontId="14" fillId="0" borderId="0" xfId="0" applyFont="1"/>
    <xf numFmtId="9" fontId="14" fillId="0" borderId="18" xfId="0" applyNumberFormat="1" applyFont="1" applyBorder="1" applyAlignment="1">
      <alignment horizontal="center"/>
    </xf>
    <xf numFmtId="164" fontId="45" fillId="24" borderId="0" xfId="0" applyNumberFormat="1" applyFont="1" applyFill="1"/>
    <xf numFmtId="166" fontId="8" fillId="24" borderId="0" xfId="0" applyNumberFormat="1" applyFont="1" applyFill="1" applyAlignment="1">
      <alignment horizontal="center"/>
    </xf>
    <xf numFmtId="2" fontId="10" fillId="24" borderId="0" xfId="0" applyNumberFormat="1" applyFont="1" applyFill="1" applyAlignment="1">
      <alignment horizontal="center"/>
    </xf>
    <xf numFmtId="10" fontId="9" fillId="24" borderId="0" xfId="0" applyNumberFormat="1" applyFont="1" applyFill="1"/>
    <xf numFmtId="10" fontId="9" fillId="24" borderId="0" xfId="0" applyNumberFormat="1" applyFont="1" applyFill="1" applyAlignment="1">
      <alignment horizontal="center"/>
    </xf>
    <xf numFmtId="6" fontId="8" fillId="24" borderId="0" xfId="0" applyNumberFormat="1" applyFont="1" applyFill="1" applyAlignment="1">
      <alignment horizontal="center"/>
    </xf>
    <xf numFmtId="164" fontId="10" fillId="24" borderId="0" xfId="0" applyNumberFormat="1" applyFont="1" applyFill="1" applyAlignment="1">
      <alignment horizontal="center"/>
    </xf>
    <xf numFmtId="0" fontId="9" fillId="24" borderId="23" xfId="0" applyFont="1" applyFill="1" applyBorder="1" applyAlignment="1">
      <alignment horizontal="center"/>
    </xf>
    <xf numFmtId="0" fontId="10" fillId="24" borderId="0" xfId="0" applyFont="1" applyFill="1" applyAlignment="1">
      <alignment horizontal="left"/>
    </xf>
    <xf numFmtId="0" fontId="9" fillId="24" borderId="23" xfId="0" applyFont="1" applyFill="1" applyBorder="1"/>
    <xf numFmtId="0" fontId="14" fillId="24" borderId="0" xfId="0" applyFont="1" applyFill="1" applyAlignment="1">
      <alignment horizontal="center"/>
    </xf>
    <xf numFmtId="6" fontId="5" fillId="26" borderId="24" xfId="0" applyNumberFormat="1" applyFont="1" applyFill="1" applyBorder="1" applyAlignment="1">
      <alignment horizontal="center"/>
    </xf>
    <xf numFmtId="6" fontId="5" fillId="26" borderId="25" xfId="0" applyNumberFormat="1" applyFont="1" applyFill="1" applyBorder="1" applyAlignment="1">
      <alignment horizontal="center"/>
    </xf>
    <xf numFmtId="166" fontId="14" fillId="28" borderId="18" xfId="0" applyNumberFormat="1" applyFont="1" applyFill="1" applyBorder="1" applyAlignment="1">
      <alignment horizontal="center"/>
    </xf>
    <xf numFmtId="10" fontId="14" fillId="28" borderId="18" xfId="0" applyNumberFormat="1" applyFont="1" applyFill="1" applyBorder="1" applyAlignment="1">
      <alignment horizontal="center"/>
    </xf>
    <xf numFmtId="0" fontId="46" fillId="24" borderId="0" xfId="0" applyFont="1" applyFill="1"/>
    <xf numFmtId="164" fontId="45" fillId="25" borderId="0" xfId="0" applyNumberFormat="1" applyFont="1" applyFill="1"/>
    <xf numFmtId="0" fontId="8" fillId="25" borderId="0" xfId="0" applyFont="1" applyFill="1"/>
    <xf numFmtId="0" fontId="14" fillId="25" borderId="0" xfId="0" applyFont="1" applyFill="1"/>
    <xf numFmtId="0" fontId="14" fillId="25" borderId="0" xfId="0" applyFont="1" applyFill="1" applyAlignment="1">
      <alignment horizontal="center"/>
    </xf>
    <xf numFmtId="6" fontId="5" fillId="27" borderId="0" xfId="0" applyNumberFormat="1" applyFont="1" applyFill="1" applyAlignment="1">
      <alignment horizontal="center"/>
    </xf>
    <xf numFmtId="6" fontId="5" fillId="26" borderId="0" xfId="0" applyNumberFormat="1" applyFont="1" applyFill="1" applyAlignment="1">
      <alignment horizontal="center"/>
    </xf>
    <xf numFmtId="0" fontId="5" fillId="25" borderId="0" xfId="0" applyFont="1" applyFill="1" applyAlignment="1">
      <alignment horizontal="center"/>
    </xf>
    <xf numFmtId="164" fontId="2" fillId="25" borderId="0" xfId="0" applyNumberFormat="1" applyFont="1" applyFill="1"/>
    <xf numFmtId="6" fontId="5" fillId="28" borderId="18" xfId="0" applyNumberFormat="1" applyFont="1" applyFill="1" applyBorder="1" applyAlignment="1">
      <alignment horizontal="center"/>
    </xf>
    <xf numFmtId="0" fontId="49" fillId="27" borderId="0" xfId="0" applyFont="1" applyFill="1" applyAlignment="1">
      <alignment vertical="center"/>
    </xf>
    <xf numFmtId="0" fontId="14" fillId="27" borderId="0" xfId="0" applyFont="1" applyFill="1" applyAlignment="1">
      <alignment vertical="center"/>
    </xf>
    <xf numFmtId="0" fontId="14" fillId="27" borderId="0" xfId="0" applyFont="1" applyFill="1"/>
    <xf numFmtId="0" fontId="50" fillId="27" borderId="0" xfId="0" applyFont="1" applyFill="1" applyAlignment="1">
      <alignment vertical="center" wrapText="1"/>
    </xf>
    <xf numFmtId="0" fontId="51" fillId="27" borderId="0" xfId="0" applyFont="1" applyFill="1" applyAlignment="1">
      <alignment vertical="center" wrapText="1"/>
    </xf>
    <xf numFmtId="0" fontId="52" fillId="27" borderId="0" xfId="0" applyFont="1" applyFill="1" applyAlignment="1">
      <alignment vertical="center" wrapText="1"/>
    </xf>
    <xf numFmtId="0" fontId="54" fillId="30" borderId="18" xfId="0" applyFont="1" applyFill="1" applyBorder="1" applyAlignment="1" applyProtection="1">
      <alignment horizontal="center" vertical="center"/>
      <protection locked="0"/>
    </xf>
    <xf numFmtId="0" fontId="55" fillId="27" borderId="0" xfId="0" applyFont="1" applyFill="1" applyAlignment="1">
      <alignment vertical="center" wrapText="1"/>
    </xf>
    <xf numFmtId="0" fontId="56" fillId="27" borderId="0" xfId="0" applyFont="1" applyFill="1"/>
    <xf numFmtId="0" fontId="57" fillId="27" borderId="0" xfId="0" applyFont="1" applyFill="1" applyAlignment="1">
      <alignment vertical="center" wrapText="1"/>
    </xf>
    <xf numFmtId="0" fontId="5" fillId="27" borderId="0" xfId="0" applyFont="1" applyFill="1" applyAlignment="1">
      <alignment horizontal="center"/>
    </xf>
    <xf numFmtId="7" fontId="59" fillId="30" borderId="18" xfId="28" applyNumberFormat="1" applyFont="1" applyFill="1" applyBorder="1" applyAlignment="1" applyProtection="1">
      <alignment horizontal="center" vertical="center"/>
      <protection locked="0"/>
    </xf>
    <xf numFmtId="0" fontId="53" fillId="25" borderId="26" xfId="40" applyFont="1" applyFill="1" applyBorder="1" applyAlignment="1">
      <alignment horizontal="right" vertical="center"/>
    </xf>
    <xf numFmtId="0" fontId="53" fillId="25" borderId="27" xfId="40" applyFont="1" applyFill="1" applyBorder="1" applyAlignment="1">
      <alignment horizontal="right" vertical="center"/>
    </xf>
    <xf numFmtId="7" fontId="59" fillId="25" borderId="18" xfId="28" applyNumberFormat="1" applyFont="1" applyFill="1" applyBorder="1" applyAlignment="1" applyProtection="1">
      <alignment horizontal="center" vertical="center"/>
      <protection locked="0"/>
    </xf>
    <xf numFmtId="0" fontId="53" fillId="28" borderId="0" xfId="40" applyFont="1" applyFill="1" applyAlignment="1">
      <alignment horizontal="right" vertical="center"/>
    </xf>
    <xf numFmtId="0" fontId="53" fillId="28" borderId="27" xfId="40" applyFont="1" applyFill="1" applyBorder="1" applyAlignment="1">
      <alignment horizontal="right" vertical="center"/>
    </xf>
    <xf numFmtId="0" fontId="60" fillId="25" borderId="26" xfId="40" applyFont="1" applyFill="1" applyBorder="1" applyAlignment="1">
      <alignment horizontal="center" vertical="center"/>
    </xf>
    <xf numFmtId="0" fontId="60" fillId="25" borderId="27" xfId="40" applyFont="1" applyFill="1" applyBorder="1" applyAlignment="1">
      <alignment horizontal="center" vertical="center"/>
    </xf>
    <xf numFmtId="0" fontId="60" fillId="25" borderId="18" xfId="40" applyFont="1" applyFill="1" applyBorder="1" applyAlignment="1">
      <alignment horizontal="center" vertical="center"/>
    </xf>
    <xf numFmtId="10" fontId="59" fillId="30" borderId="18" xfId="43" applyNumberFormat="1" applyFont="1" applyFill="1" applyBorder="1" applyAlignment="1" applyProtection="1">
      <alignment horizontal="center" vertical="center"/>
      <protection locked="0"/>
    </xf>
    <xf numFmtId="8" fontId="61" fillId="31" borderId="18" xfId="40" applyNumberFormat="1" applyFont="1" applyFill="1" applyBorder="1" applyAlignment="1">
      <alignment horizontal="center" vertical="center"/>
    </xf>
    <xf numFmtId="8" fontId="61" fillId="31" borderId="20" xfId="40" applyNumberFormat="1" applyFont="1" applyFill="1" applyBorder="1" applyAlignment="1">
      <alignment horizontal="center" vertical="center"/>
    </xf>
    <xf numFmtId="0" fontId="63" fillId="27" borderId="0" xfId="0" applyFont="1" applyFill="1" applyAlignment="1">
      <alignment horizontal="center" wrapText="1"/>
    </xf>
    <xf numFmtId="0" fontId="58" fillId="27" borderId="0" xfId="0" applyFont="1" applyFill="1"/>
    <xf numFmtId="0" fontId="53" fillId="27" borderId="0" xfId="40" applyFont="1" applyFill="1" applyAlignment="1">
      <alignment vertical="center"/>
    </xf>
    <xf numFmtId="0" fontId="60" fillId="27" borderId="0" xfId="40" applyFont="1" applyFill="1" applyAlignment="1">
      <alignment horizontal="center" vertical="center"/>
    </xf>
    <xf numFmtId="0" fontId="60" fillId="27" borderId="0" xfId="40" applyFont="1" applyFill="1" applyAlignment="1">
      <alignment vertical="center"/>
    </xf>
    <xf numFmtId="9" fontId="53" fillId="25" borderId="18" xfId="43" applyFont="1" applyFill="1" applyBorder="1" applyAlignment="1">
      <alignment horizontal="center" vertical="center"/>
    </xf>
    <xf numFmtId="7" fontId="53" fillId="25" borderId="18" xfId="28" applyNumberFormat="1" applyFont="1" applyFill="1" applyBorder="1" applyAlignment="1">
      <alignment horizontal="center" vertical="center"/>
    </xf>
    <xf numFmtId="8" fontId="66" fillId="31" borderId="18" xfId="40" applyNumberFormat="1" applyFont="1" applyFill="1" applyBorder="1" applyAlignment="1">
      <alignment horizontal="center" vertical="center"/>
    </xf>
    <xf numFmtId="0" fontId="0" fillId="27" borderId="0" xfId="0" applyFill="1"/>
    <xf numFmtId="0" fontId="0" fillId="27" borderId="0" xfId="0" applyFill="1" applyAlignment="1">
      <alignment horizontal="center"/>
    </xf>
    <xf numFmtId="0" fontId="47" fillId="27" borderId="0" xfId="0" applyFont="1" applyFill="1" applyAlignment="1">
      <alignment horizontal="center" vertical="center"/>
    </xf>
    <xf numFmtId="0" fontId="5" fillId="28" borderId="28" xfId="0" applyFont="1" applyFill="1" applyBorder="1" applyAlignment="1">
      <alignment vertical="center"/>
    </xf>
    <xf numFmtId="0" fontId="5" fillId="30" borderId="18" xfId="0" applyFont="1" applyFill="1" applyBorder="1" applyAlignment="1">
      <alignment horizontal="center" vertical="center"/>
    </xf>
    <xf numFmtId="0" fontId="5" fillId="30" borderId="29" xfId="0" applyFont="1" applyFill="1" applyBorder="1" applyAlignment="1">
      <alignment horizontal="center" vertical="center"/>
    </xf>
    <xf numFmtId="7" fontId="0" fillId="27" borderId="0" xfId="0" applyNumberFormat="1" applyFill="1"/>
    <xf numFmtId="10" fontId="0" fillId="27" borderId="0" xfId="0" applyNumberFormat="1" applyFill="1"/>
    <xf numFmtId="8" fontId="0" fillId="27" borderId="0" xfId="0" applyNumberFormat="1" applyFill="1"/>
    <xf numFmtId="0" fontId="4" fillId="27" borderId="0" xfId="0" applyFont="1" applyFill="1"/>
    <xf numFmtId="0" fontId="5" fillId="28" borderId="22" xfId="0" applyFont="1" applyFill="1" applyBorder="1" applyAlignment="1">
      <alignment horizontal="center" wrapText="1"/>
    </xf>
    <xf numFmtId="0" fontId="67" fillId="25" borderId="24" xfId="0" applyFont="1" applyFill="1" applyBorder="1" applyAlignment="1">
      <alignment horizontal="center" vertical="center"/>
    </xf>
    <xf numFmtId="0" fontId="5" fillId="25" borderId="16" xfId="0" applyFont="1" applyFill="1" applyBorder="1" applyAlignment="1">
      <alignment horizontal="left"/>
    </xf>
    <xf numFmtId="0" fontId="5" fillId="25" borderId="30" xfId="0" applyFont="1" applyFill="1" applyBorder="1" applyAlignment="1">
      <alignment horizontal="left"/>
    </xf>
    <xf numFmtId="0" fontId="5" fillId="25" borderId="31" xfId="0" applyFont="1" applyFill="1" applyBorder="1" applyAlignment="1">
      <alignment horizontal="left"/>
    </xf>
    <xf numFmtId="0" fontId="0" fillId="25" borderId="24" xfId="0" applyFill="1" applyBorder="1" applyAlignment="1">
      <alignment horizontal="center"/>
    </xf>
    <xf numFmtId="8" fontId="69" fillId="31" borderId="16" xfId="0" applyNumberFormat="1" applyFont="1" applyFill="1" applyBorder="1" applyAlignment="1">
      <alignment vertical="center"/>
    </xf>
    <xf numFmtId="8" fontId="69" fillId="31" borderId="10" xfId="0" applyNumberFormat="1" applyFont="1" applyFill="1" applyBorder="1" applyAlignment="1">
      <alignment horizontal="center" vertical="center"/>
    </xf>
    <xf numFmtId="0" fontId="70" fillId="25" borderId="21" xfId="0" applyFont="1" applyFill="1" applyBorder="1" applyAlignment="1">
      <alignment horizontal="right"/>
    </xf>
    <xf numFmtId="0" fontId="70" fillId="25" borderId="0" xfId="0" applyFont="1" applyFill="1" applyAlignment="1">
      <alignment horizontal="right"/>
    </xf>
    <xf numFmtId="8" fontId="69" fillId="25" borderId="0" xfId="0" applyNumberFormat="1" applyFont="1" applyFill="1"/>
    <xf numFmtId="8" fontId="69" fillId="31" borderId="32" xfId="0" applyNumberFormat="1" applyFont="1" applyFill="1" applyBorder="1" applyAlignment="1">
      <alignment vertical="center"/>
    </xf>
    <xf numFmtId="0" fontId="71" fillId="25" borderId="24" xfId="0" applyFont="1" applyFill="1" applyBorder="1" applyAlignment="1">
      <alignment horizontal="center" vertical="center"/>
    </xf>
    <xf numFmtId="0" fontId="5" fillId="25" borderId="16" xfId="0" applyFont="1" applyFill="1" applyBorder="1" applyAlignment="1">
      <alignment horizontal="center"/>
    </xf>
    <xf numFmtId="0" fontId="5" fillId="25" borderId="30" xfId="0" applyFont="1" applyFill="1" applyBorder="1" applyAlignment="1">
      <alignment horizontal="center"/>
    </xf>
    <xf numFmtId="0" fontId="5" fillId="25" borderId="31" xfId="0" applyFont="1" applyFill="1" applyBorder="1" applyAlignment="1">
      <alignment horizontal="center"/>
    </xf>
    <xf numFmtId="8" fontId="72" fillId="25" borderId="0" xfId="0" applyNumberFormat="1" applyFont="1" applyFill="1"/>
    <xf numFmtId="0" fontId="0" fillId="25" borderId="21" xfId="0" applyFill="1" applyBorder="1"/>
    <xf numFmtId="0" fontId="73" fillId="25" borderId="0" xfId="0" applyFont="1" applyFill="1" applyAlignment="1">
      <alignment horizontal="right"/>
    </xf>
    <xf numFmtId="8" fontId="74" fillId="25" borderId="0" xfId="0" applyNumberFormat="1" applyFont="1" applyFill="1"/>
    <xf numFmtId="0" fontId="77" fillId="27" borderId="0" xfId="39" applyFill="1"/>
    <xf numFmtId="0" fontId="78" fillId="27" borderId="0" xfId="39" applyFont="1" applyFill="1"/>
    <xf numFmtId="0" fontId="79" fillId="27" borderId="0" xfId="39" applyFont="1" applyFill="1"/>
    <xf numFmtId="0" fontId="80" fillId="27" borderId="0" xfId="39" applyFont="1" applyFill="1"/>
    <xf numFmtId="0" fontId="81" fillId="27" borderId="0" xfId="39" applyFont="1" applyFill="1" applyAlignment="1">
      <alignment horizontal="center"/>
    </xf>
    <xf numFmtId="6" fontId="81" fillId="27" borderId="0" xfId="39" applyNumberFormat="1" applyFont="1" applyFill="1" applyAlignment="1">
      <alignment horizontal="center"/>
    </xf>
    <xf numFmtId="6" fontId="78" fillId="27" borderId="0" xfId="39" applyNumberFormat="1" applyFont="1" applyFill="1"/>
    <xf numFmtId="0" fontId="83" fillId="27" borderId="0" xfId="39" applyFont="1" applyFill="1"/>
    <xf numFmtId="0" fontId="84" fillId="27" borderId="0" xfId="39" applyFont="1" applyFill="1"/>
    <xf numFmtId="0" fontId="0" fillId="30" borderId="22" xfId="0" applyFill="1" applyBorder="1"/>
    <xf numFmtId="0" fontId="0" fillId="32" borderId="22" xfId="0" applyFill="1" applyBorder="1" applyAlignment="1">
      <alignment horizontal="center"/>
    </xf>
    <xf numFmtId="0" fontId="0" fillId="33" borderId="22" xfId="0" applyFill="1" applyBorder="1" applyAlignment="1">
      <alignment horizontal="center"/>
    </xf>
    <xf numFmtId="0" fontId="0" fillId="28" borderId="22" xfId="0" applyFill="1" applyBorder="1" applyAlignment="1">
      <alignment horizontal="center"/>
    </xf>
    <xf numFmtId="0" fontId="0" fillId="30" borderId="33" xfId="0" applyFill="1" applyBorder="1"/>
    <xf numFmtId="0" fontId="0" fillId="32" borderId="33" xfId="0" applyFill="1" applyBorder="1" applyAlignment="1">
      <alignment horizontal="center"/>
    </xf>
    <xf numFmtId="0" fontId="0" fillId="33" borderId="33" xfId="0" applyFill="1" applyBorder="1"/>
    <xf numFmtId="0" fontId="0" fillId="28" borderId="24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33" borderId="22" xfId="0" applyFill="1" applyBorder="1"/>
    <xf numFmtId="0" fontId="0" fillId="34" borderId="22" xfId="0" applyFill="1" applyBorder="1" applyAlignment="1">
      <alignment horizontal="center"/>
    </xf>
    <xf numFmtId="0" fontId="0" fillId="25" borderId="22" xfId="0" applyFill="1" applyBorder="1" applyAlignment="1">
      <alignment horizontal="center"/>
    </xf>
    <xf numFmtId="164" fontId="0" fillId="33" borderId="33" xfId="0" applyNumberFormat="1" applyFill="1" applyBorder="1"/>
    <xf numFmtId="0" fontId="0" fillId="34" borderId="33" xfId="0" applyFill="1" applyBorder="1" applyAlignment="1">
      <alignment horizontal="center"/>
    </xf>
    <xf numFmtId="0" fontId="0" fillId="28" borderId="33" xfId="0" applyFill="1" applyBorder="1" applyAlignment="1">
      <alignment horizontal="center"/>
    </xf>
    <xf numFmtId="0" fontId="0" fillId="25" borderId="33" xfId="0" applyFill="1" applyBorder="1" applyAlignment="1">
      <alignment horizontal="center"/>
    </xf>
    <xf numFmtId="164" fontId="0" fillId="0" borderId="10" xfId="0" applyNumberFormat="1" applyBorder="1"/>
    <xf numFmtId="10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8" fontId="0" fillId="0" borderId="0" xfId="0" applyNumberFormat="1"/>
    <xf numFmtId="164" fontId="0" fillId="0" borderId="34" xfId="0" applyNumberFormat="1" applyBorder="1"/>
    <xf numFmtId="0" fontId="16" fillId="28" borderId="0" xfId="38" applyFill="1" applyAlignment="1">
      <alignment horizontal="left"/>
    </xf>
    <xf numFmtId="167" fontId="16" fillId="0" borderId="0" xfId="43" applyNumberFormat="1" applyFont="1" applyFill="1" applyBorder="1" applyAlignment="1">
      <alignment horizontal="center"/>
    </xf>
    <xf numFmtId="6" fontId="80" fillId="27" borderId="0" xfId="39" applyNumberFormat="1" applyFont="1" applyFill="1" applyAlignment="1">
      <alignment horizontal="right"/>
    </xf>
    <xf numFmtId="0" fontId="82" fillId="27" borderId="0" xfId="39" applyFont="1" applyFill="1"/>
    <xf numFmtId="6" fontId="82" fillId="27" borderId="0" xfId="39" applyNumberFormat="1" applyFont="1" applyFill="1" applyAlignment="1">
      <alignment horizontal="right"/>
    </xf>
    <xf numFmtId="0" fontId="76" fillId="27" borderId="0" xfId="39" applyFont="1" applyFill="1"/>
    <xf numFmtId="0" fontId="89" fillId="27" borderId="0" xfId="39" applyFont="1" applyFill="1"/>
    <xf numFmtId="0" fontId="89" fillId="27" borderId="0" xfId="39" applyFont="1" applyFill="1" applyAlignment="1">
      <alignment horizontal="left"/>
    </xf>
    <xf numFmtId="0" fontId="91" fillId="27" borderId="0" xfId="39" applyFont="1" applyFill="1" applyAlignment="1">
      <alignment horizontal="center"/>
    </xf>
    <xf numFmtId="6" fontId="78" fillId="27" borderId="0" xfId="39" applyNumberFormat="1" applyFont="1" applyFill="1" applyAlignment="1">
      <alignment horizontal="center"/>
    </xf>
    <xf numFmtId="0" fontId="87" fillId="27" borderId="0" xfId="39" applyFont="1" applyFill="1"/>
    <xf numFmtId="0" fontId="88" fillId="27" borderId="0" xfId="39" applyFont="1" applyFill="1"/>
    <xf numFmtId="6" fontId="88" fillId="27" borderId="0" xfId="39" applyNumberFormat="1" applyFont="1" applyFill="1" applyAlignment="1">
      <alignment horizontal="right"/>
    </xf>
    <xf numFmtId="0" fontId="90" fillId="27" borderId="0" xfId="39" applyFont="1" applyFill="1" applyAlignment="1">
      <alignment horizontal="center"/>
    </xf>
    <xf numFmtId="165" fontId="8" fillId="25" borderId="0" xfId="0" applyNumberFormat="1" applyFont="1" applyFill="1" applyAlignment="1">
      <alignment horizontal="center"/>
    </xf>
    <xf numFmtId="166" fontId="14" fillId="25" borderId="0" xfId="0" applyNumberFormat="1" applyFont="1" applyFill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166" fontId="14" fillId="0" borderId="20" xfId="0" applyNumberFormat="1" applyFont="1" applyBorder="1" applyAlignment="1">
      <alignment horizontal="center"/>
    </xf>
    <xf numFmtId="10" fontId="14" fillId="0" borderId="20" xfId="0" applyNumberFormat="1" applyFont="1" applyBorder="1" applyAlignment="1">
      <alignment horizontal="center"/>
    </xf>
    <xf numFmtId="10" fontId="14" fillId="0" borderId="17" xfId="0" applyNumberFormat="1" applyFont="1" applyBorder="1" applyAlignment="1">
      <alignment horizontal="center"/>
    </xf>
    <xf numFmtId="10" fontId="14" fillId="25" borderId="0" xfId="0" applyNumberFormat="1" applyFont="1" applyFill="1" applyAlignment="1">
      <alignment horizontal="center"/>
    </xf>
    <xf numFmtId="166" fontId="14" fillId="24" borderId="0" xfId="0" applyNumberFormat="1" applyFont="1" applyFill="1" applyAlignment="1">
      <alignment horizontal="center"/>
    </xf>
    <xf numFmtId="10" fontId="14" fillId="24" borderId="0" xfId="0" applyNumberFormat="1" applyFont="1" applyFill="1" applyAlignment="1">
      <alignment horizontal="center"/>
    </xf>
    <xf numFmtId="6" fontId="5" fillId="26" borderId="33" xfId="0" applyNumberFormat="1" applyFont="1" applyFill="1" applyBorder="1" applyAlignment="1">
      <alignment horizontal="center"/>
    </xf>
    <xf numFmtId="6" fontId="5" fillId="25" borderId="0" xfId="0" applyNumberFormat="1" applyFont="1" applyFill="1" applyAlignment="1">
      <alignment horizontal="center"/>
    </xf>
    <xf numFmtId="6" fontId="3" fillId="26" borderId="33" xfId="0" applyNumberFormat="1" applyFont="1" applyFill="1" applyBorder="1" applyAlignment="1">
      <alignment horizontal="center"/>
    </xf>
    <xf numFmtId="6" fontId="5" fillId="26" borderId="18" xfId="0" applyNumberFormat="1" applyFont="1" applyFill="1" applyBorder="1" applyAlignment="1">
      <alignment horizontal="center"/>
    </xf>
    <xf numFmtId="0" fontId="14" fillId="26" borderId="18" xfId="0" applyFont="1" applyFill="1" applyBorder="1" applyAlignment="1">
      <alignment horizontal="center"/>
    </xf>
    <xf numFmtId="6" fontId="5" fillId="35" borderId="35" xfId="0" applyNumberFormat="1" applyFont="1" applyFill="1" applyBorder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166" fontId="9" fillId="24" borderId="12" xfId="0" applyNumberFormat="1" applyFont="1" applyFill="1" applyBorder="1" applyAlignment="1">
      <alignment horizontal="center"/>
    </xf>
    <xf numFmtId="6" fontId="3" fillId="25" borderId="0" xfId="0" applyNumberFormat="1" applyFont="1" applyFill="1" applyAlignment="1">
      <alignment horizontal="center"/>
    </xf>
    <xf numFmtId="0" fontId="92" fillId="25" borderId="0" xfId="0" applyFont="1" applyFill="1" applyAlignment="1">
      <alignment horizontal="center"/>
    </xf>
    <xf numFmtId="0" fontId="92" fillId="0" borderId="0" xfId="0" applyFont="1" applyAlignment="1">
      <alignment horizontal="center"/>
    </xf>
    <xf numFmtId="0" fontId="86" fillId="28" borderId="0" xfId="0" applyFont="1" applyFill="1" applyAlignment="1">
      <alignment horizontal="right"/>
    </xf>
    <xf numFmtId="0" fontId="16" fillId="26" borderId="19" xfId="38" applyFill="1" applyBorder="1" applyAlignment="1">
      <alignment horizontal="right"/>
    </xf>
    <xf numFmtId="0" fontId="16" fillId="26" borderId="0" xfId="38" applyFill="1" applyAlignment="1">
      <alignment horizontal="right"/>
    </xf>
    <xf numFmtId="0" fontId="37" fillId="36" borderId="37" xfId="38" applyFont="1" applyFill="1" applyBorder="1" applyAlignment="1">
      <alignment horizontal="right"/>
    </xf>
    <xf numFmtId="0" fontId="37" fillId="36" borderId="15" xfId="38" applyFont="1" applyFill="1" applyBorder="1" applyAlignment="1">
      <alignment horizontal="right"/>
    </xf>
    <xf numFmtId="0" fontId="16" fillId="36" borderId="19" xfId="38" applyFill="1" applyBorder="1" applyAlignment="1">
      <alignment horizontal="right"/>
    </xf>
    <xf numFmtId="0" fontId="16" fillId="36" borderId="0" xfId="38" applyFill="1" applyAlignment="1">
      <alignment horizontal="right"/>
    </xf>
    <xf numFmtId="0" fontId="16" fillId="26" borderId="37" xfId="38" applyFill="1" applyBorder="1" applyAlignment="1">
      <alignment horizontal="right"/>
    </xf>
    <xf numFmtId="0" fontId="16" fillId="26" borderId="15" xfId="38" applyFill="1" applyBorder="1" applyAlignment="1">
      <alignment horizontal="right"/>
    </xf>
    <xf numFmtId="0" fontId="37" fillId="28" borderId="0" xfId="38" applyFont="1" applyFill="1" applyAlignment="1">
      <alignment horizontal="right"/>
    </xf>
    <xf numFmtId="0" fontId="37" fillId="28" borderId="36" xfId="38" applyFont="1" applyFill="1" applyBorder="1" applyAlignment="1">
      <alignment horizontal="right"/>
    </xf>
    <xf numFmtId="0" fontId="16" fillId="28" borderId="0" xfId="38" applyFill="1" applyAlignment="1">
      <alignment horizontal="right"/>
    </xf>
    <xf numFmtId="0" fontId="36" fillId="29" borderId="0" xfId="38" applyFont="1" applyFill="1" applyAlignment="1">
      <alignment horizontal="center"/>
    </xf>
    <xf numFmtId="0" fontId="16" fillId="28" borderId="12" xfId="38" applyFill="1" applyBorder="1" applyAlignment="1">
      <alignment horizontal="right"/>
    </xf>
    <xf numFmtId="0" fontId="16" fillId="26" borderId="13" xfId="38" applyFill="1" applyBorder="1" applyAlignment="1">
      <alignment horizontal="right"/>
    </xf>
    <xf numFmtId="0" fontId="16" fillId="26" borderId="38" xfId="38" applyFill="1" applyBorder="1" applyAlignment="1">
      <alignment horizontal="right"/>
    </xf>
    <xf numFmtId="0" fontId="36" fillId="29" borderId="13" xfId="38" applyFont="1" applyFill="1" applyBorder="1" applyAlignment="1">
      <alignment horizontal="center"/>
    </xf>
    <xf numFmtId="0" fontId="36" fillId="29" borderId="38" xfId="38" applyFont="1" applyFill="1" applyBorder="1" applyAlignment="1">
      <alignment horizontal="center"/>
    </xf>
    <xf numFmtId="0" fontId="36" fillId="29" borderId="39" xfId="38" applyFont="1" applyFill="1" applyBorder="1" applyAlignment="1">
      <alignment horizontal="center"/>
    </xf>
    <xf numFmtId="0" fontId="31" fillId="36" borderId="19" xfId="38" applyFont="1" applyFill="1" applyBorder="1" applyAlignment="1">
      <alignment horizontal="right"/>
    </xf>
    <xf numFmtId="0" fontId="31" fillId="36" borderId="0" xfId="38" applyFont="1" applyFill="1" applyAlignment="1">
      <alignment horizontal="right"/>
    </xf>
    <xf numFmtId="0" fontId="16" fillId="25" borderId="0" xfId="38" applyFill="1" applyAlignment="1">
      <alignment horizontal="center"/>
    </xf>
    <xf numFmtId="0" fontId="43" fillId="0" borderId="0" xfId="38" applyFont="1" applyAlignment="1">
      <alignment horizontal="center"/>
    </xf>
    <xf numFmtId="0" fontId="16" fillId="0" borderId="19" xfId="38" applyBorder="1" applyAlignment="1">
      <alignment horizontal="right"/>
    </xf>
    <xf numFmtId="0" fontId="16" fillId="0" borderId="12" xfId="38" applyBorder="1" applyAlignment="1">
      <alignment horizontal="right"/>
    </xf>
    <xf numFmtId="0" fontId="16" fillId="36" borderId="13" xfId="38" applyFill="1" applyBorder="1" applyAlignment="1">
      <alignment horizontal="right"/>
    </xf>
    <xf numFmtId="0" fontId="16" fillId="36" borderId="38" xfId="38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6" fillId="0" borderId="0" xfId="38" applyAlignment="1">
      <alignment horizontal="center"/>
    </xf>
    <xf numFmtId="0" fontId="16" fillId="0" borderId="0" xfId="38" applyAlignment="1">
      <alignment horizontal="right"/>
    </xf>
    <xf numFmtId="0" fontId="40" fillId="0" borderId="0" xfId="38" applyFont="1" applyAlignment="1">
      <alignment horizontal="right"/>
    </xf>
    <xf numFmtId="0" fontId="36" fillId="0" borderId="0" xfId="38" applyFont="1" applyAlignment="1">
      <alignment horizontal="center"/>
    </xf>
    <xf numFmtId="0" fontId="36" fillId="0" borderId="13" xfId="38" applyFont="1" applyBorder="1" applyAlignment="1">
      <alignment horizontal="center"/>
    </xf>
    <xf numFmtId="0" fontId="36" fillId="0" borderId="38" xfId="38" applyFont="1" applyBorder="1" applyAlignment="1">
      <alignment horizontal="center"/>
    </xf>
    <xf numFmtId="0" fontId="36" fillId="0" borderId="39" xfId="38" applyFont="1" applyBorder="1" applyAlignment="1">
      <alignment horizontal="center"/>
    </xf>
    <xf numFmtId="0" fontId="40" fillId="0" borderId="21" xfId="38" applyFont="1" applyBorder="1" applyAlignment="1">
      <alignment horizontal="right"/>
    </xf>
    <xf numFmtId="0" fontId="40" fillId="0" borderId="12" xfId="38" applyFont="1" applyBorder="1" applyAlignment="1">
      <alignment horizontal="right"/>
    </xf>
    <xf numFmtId="0" fontId="31" fillId="0" borderId="0" xfId="38" applyFont="1" applyAlignment="1">
      <alignment horizontal="right"/>
    </xf>
    <xf numFmtId="0" fontId="31" fillId="0" borderId="12" xfId="38" applyFont="1" applyBorder="1" applyAlignment="1">
      <alignment horizontal="right"/>
    </xf>
    <xf numFmtId="0" fontId="40" fillId="0" borderId="36" xfId="38" applyFont="1" applyBorder="1" applyAlignment="1">
      <alignment horizontal="right"/>
    </xf>
    <xf numFmtId="0" fontId="16" fillId="0" borderId="37" xfId="38" applyBorder="1" applyAlignment="1">
      <alignment horizontal="right"/>
    </xf>
    <xf numFmtId="0" fontId="16" fillId="0" borderId="34" xfId="38" applyBorder="1" applyAlignment="1">
      <alignment horizontal="right"/>
    </xf>
    <xf numFmtId="0" fontId="47" fillId="28" borderId="16" xfId="0" applyFont="1" applyFill="1" applyBorder="1" applyAlignment="1">
      <alignment horizontal="center" vertical="center"/>
    </xf>
    <xf numFmtId="0" fontId="47" fillId="28" borderId="30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0" fillId="25" borderId="40" xfId="0" applyFill="1" applyBorder="1" applyAlignment="1">
      <alignment horizontal="center"/>
    </xf>
    <xf numFmtId="0" fontId="0" fillId="25" borderId="41" xfId="0" applyFill="1" applyBorder="1" applyAlignment="1">
      <alignment horizontal="center"/>
    </xf>
    <xf numFmtId="0" fontId="0" fillId="25" borderId="42" xfId="0" applyFill="1" applyBorder="1" applyAlignment="1">
      <alignment horizontal="center"/>
    </xf>
    <xf numFmtId="0" fontId="0" fillId="25" borderId="43" xfId="0" applyFill="1" applyBorder="1" applyAlignment="1">
      <alignment horizontal="center"/>
    </xf>
    <xf numFmtId="0" fontId="0" fillId="25" borderId="26" xfId="0" applyFill="1" applyBorder="1" applyAlignment="1">
      <alignment horizontal="center"/>
    </xf>
    <xf numFmtId="0" fontId="0" fillId="25" borderId="44" xfId="0" applyFill="1" applyBorder="1" applyAlignment="1">
      <alignment horizontal="center"/>
    </xf>
    <xf numFmtId="9" fontId="5" fillId="30" borderId="18" xfId="43" applyFont="1" applyFill="1" applyBorder="1" applyAlignment="1">
      <alignment horizontal="center" vertical="center"/>
    </xf>
    <xf numFmtId="9" fontId="5" fillId="30" borderId="29" xfId="43" applyFont="1" applyFill="1" applyBorder="1" applyAlignment="1">
      <alignment horizontal="center" vertical="center"/>
    </xf>
    <xf numFmtId="0" fontId="0" fillId="25" borderId="45" xfId="0" applyFill="1" applyBorder="1" applyAlignment="1">
      <alignment horizontal="center"/>
    </xf>
    <xf numFmtId="0" fontId="0" fillId="25" borderId="46" xfId="0" applyFill="1" applyBorder="1" applyAlignment="1">
      <alignment horizontal="center"/>
    </xf>
    <xf numFmtId="0" fontId="0" fillId="25" borderId="47" xfId="0" applyFill="1" applyBorder="1" applyAlignment="1">
      <alignment horizontal="center"/>
    </xf>
    <xf numFmtId="0" fontId="5" fillId="28" borderId="32" xfId="0" applyFont="1" applyFill="1" applyBorder="1" applyAlignment="1">
      <alignment horizontal="center" vertical="center"/>
    </xf>
    <xf numFmtId="0" fontId="14" fillId="28" borderId="48" xfId="0" applyFont="1" applyFill="1" applyBorder="1" applyAlignment="1">
      <alignment horizontal="center"/>
    </xf>
    <xf numFmtId="0" fontId="14" fillId="28" borderId="49" xfId="0" applyFont="1" applyFill="1" applyBorder="1" applyAlignment="1">
      <alignment horizontal="center"/>
    </xf>
    <xf numFmtId="0" fontId="5" fillId="25" borderId="16" xfId="0" applyFont="1" applyFill="1" applyBorder="1" applyAlignment="1">
      <alignment horizontal="center" vertical="center"/>
    </xf>
    <xf numFmtId="0" fontId="5" fillId="25" borderId="30" xfId="0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8" fillId="29" borderId="21" xfId="0" applyFont="1" applyFill="1" applyBorder="1" applyAlignment="1">
      <alignment horizontal="right" vertical="center"/>
    </xf>
    <xf numFmtId="0" fontId="0" fillId="29" borderId="0" xfId="0" applyFill="1"/>
    <xf numFmtId="0" fontId="0" fillId="29" borderId="36" xfId="0" applyFill="1" applyBorder="1"/>
    <xf numFmtId="0" fontId="0" fillId="25" borderId="43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44" xfId="0" applyFill="1" applyBorder="1" applyAlignment="1">
      <alignment horizontal="center" vertical="center"/>
    </xf>
    <xf numFmtId="0" fontId="5" fillId="30" borderId="18" xfId="0" applyFont="1" applyFill="1" applyBorder="1" applyAlignment="1">
      <alignment horizontal="center" vertical="center"/>
    </xf>
    <xf numFmtId="0" fontId="5" fillId="30" borderId="29" xfId="0" applyFont="1" applyFill="1" applyBorder="1" applyAlignment="1">
      <alignment horizontal="center" vertical="center"/>
    </xf>
    <xf numFmtId="0" fontId="68" fillId="28" borderId="16" xfId="0" applyFont="1" applyFill="1" applyBorder="1" applyAlignment="1">
      <alignment horizontal="right" vertical="center"/>
    </xf>
    <xf numFmtId="0" fontId="68" fillId="28" borderId="30" xfId="0" applyFont="1" applyFill="1" applyBorder="1" applyAlignment="1">
      <alignment horizontal="right" vertical="center"/>
    </xf>
    <xf numFmtId="0" fontId="68" fillId="28" borderId="31" xfId="0" applyFont="1" applyFill="1" applyBorder="1" applyAlignment="1">
      <alignment horizontal="right" vertical="center"/>
    </xf>
    <xf numFmtId="0" fontId="68" fillId="28" borderId="32" xfId="0" applyFont="1" applyFill="1" applyBorder="1" applyAlignment="1">
      <alignment horizontal="right" vertical="center"/>
    </xf>
    <xf numFmtId="0" fontId="68" fillId="28" borderId="48" xfId="0" applyFont="1" applyFill="1" applyBorder="1" applyAlignment="1">
      <alignment horizontal="right" vertical="center"/>
    </xf>
    <xf numFmtId="0" fontId="68" fillId="28" borderId="49" xfId="0" applyFont="1" applyFill="1" applyBorder="1" applyAlignment="1">
      <alignment horizontal="right" vertical="center"/>
    </xf>
    <xf numFmtId="0" fontId="70" fillId="25" borderId="16" xfId="0" applyFont="1" applyFill="1" applyBorder="1" applyAlignment="1">
      <alignment horizontal="center"/>
    </xf>
    <xf numFmtId="0" fontId="70" fillId="25" borderId="30" xfId="0" applyFont="1" applyFill="1" applyBorder="1" applyAlignment="1">
      <alignment horizontal="center"/>
    </xf>
    <xf numFmtId="0" fontId="70" fillId="25" borderId="31" xfId="0" applyFont="1" applyFill="1" applyBorder="1" applyAlignment="1">
      <alignment horizontal="center"/>
    </xf>
    <xf numFmtId="0" fontId="0" fillId="25" borderId="16" xfId="0" applyFill="1" applyBorder="1" applyAlignment="1">
      <alignment horizontal="center"/>
    </xf>
    <xf numFmtId="0" fontId="0" fillId="25" borderId="30" xfId="0" applyFill="1" applyBorder="1" applyAlignment="1">
      <alignment horizontal="center"/>
    </xf>
    <xf numFmtId="0" fontId="0" fillId="25" borderId="31" xfId="0" applyFill="1" applyBorder="1" applyAlignment="1">
      <alignment horizontal="center"/>
    </xf>
    <xf numFmtId="0" fontId="75" fillId="25" borderId="16" xfId="0" applyFont="1" applyFill="1" applyBorder="1" applyAlignment="1">
      <alignment horizontal="center"/>
    </xf>
    <xf numFmtId="0" fontId="75" fillId="25" borderId="30" xfId="0" applyFont="1" applyFill="1" applyBorder="1" applyAlignment="1">
      <alignment horizontal="center"/>
    </xf>
    <xf numFmtId="0" fontId="75" fillId="25" borderId="31" xfId="0" applyFont="1" applyFill="1" applyBorder="1" applyAlignment="1">
      <alignment horizontal="center"/>
    </xf>
    <xf numFmtId="0" fontId="47" fillId="28" borderId="34" xfId="0" applyFont="1" applyFill="1" applyBorder="1" applyAlignment="1">
      <alignment horizontal="center" vertical="center"/>
    </xf>
    <xf numFmtId="0" fontId="14" fillId="25" borderId="18" xfId="0" applyFont="1" applyFill="1" applyBorder="1" applyAlignment="1">
      <alignment horizontal="center"/>
    </xf>
    <xf numFmtId="0" fontId="53" fillId="28" borderId="18" xfId="40" applyFont="1" applyFill="1" applyBorder="1" applyAlignment="1">
      <alignment horizontal="right" vertical="center" wrapText="1"/>
    </xf>
    <xf numFmtId="0" fontId="53" fillId="28" borderId="20" xfId="40" applyFont="1" applyFill="1" applyBorder="1" applyAlignment="1">
      <alignment horizontal="right" vertical="center"/>
    </xf>
    <xf numFmtId="0" fontId="53" fillId="28" borderId="18" xfId="40" applyFont="1" applyFill="1" applyBorder="1" applyAlignment="1">
      <alignment horizontal="right" vertical="center"/>
    </xf>
    <xf numFmtId="0" fontId="53" fillId="28" borderId="17" xfId="40" applyFont="1" applyFill="1" applyBorder="1" applyAlignment="1">
      <alignment horizontal="right" vertical="center"/>
    </xf>
    <xf numFmtId="0" fontId="60" fillId="25" borderId="18" xfId="40" applyFont="1" applyFill="1" applyBorder="1" applyAlignment="1">
      <alignment horizontal="center" vertical="center"/>
    </xf>
    <xf numFmtId="0" fontId="58" fillId="27" borderId="38" xfId="0" applyFont="1" applyFill="1" applyBorder="1" applyAlignment="1">
      <alignment horizontal="center"/>
    </xf>
    <xf numFmtId="0" fontId="53" fillId="28" borderId="11" xfId="40" applyFont="1" applyFill="1" applyBorder="1" applyAlignment="1">
      <alignment horizontal="right" vertical="center"/>
    </xf>
    <xf numFmtId="0" fontId="53" fillId="28" borderId="27" xfId="40" applyFont="1" applyFill="1" applyBorder="1" applyAlignment="1">
      <alignment horizontal="right" vertical="center"/>
    </xf>
    <xf numFmtId="0" fontId="62" fillId="28" borderId="11" xfId="40" applyFont="1" applyFill="1" applyBorder="1" applyAlignment="1">
      <alignment horizontal="right" vertical="center"/>
    </xf>
    <xf numFmtId="0" fontId="62" fillId="28" borderId="26" xfId="40" applyFont="1" applyFill="1" applyBorder="1" applyAlignment="1">
      <alignment horizontal="right" vertical="center"/>
    </xf>
    <xf numFmtId="0" fontId="62" fillId="28" borderId="27" xfId="40" applyFont="1" applyFill="1" applyBorder="1" applyAlignment="1">
      <alignment horizontal="right" vertical="center"/>
    </xf>
    <xf numFmtId="0" fontId="58" fillId="0" borderId="0" xfId="0" applyFont="1" applyAlignment="1">
      <alignment horizontal="center"/>
    </xf>
    <xf numFmtId="0" fontId="60" fillId="27" borderId="0" xfId="40" applyFont="1" applyFill="1" applyAlignment="1">
      <alignment horizontal="left" vertical="center"/>
    </xf>
    <xf numFmtId="0" fontId="58" fillId="27" borderId="0" xfId="0" applyFont="1" applyFill="1" applyAlignment="1">
      <alignment horizontal="center"/>
    </xf>
    <xf numFmtId="0" fontId="64" fillId="0" borderId="34" xfId="40" applyFont="1" applyBorder="1" applyAlignment="1">
      <alignment horizontal="center" vertical="center"/>
    </xf>
    <xf numFmtId="0" fontId="14" fillId="25" borderId="11" xfId="0" applyFont="1" applyFill="1" applyBorder="1" applyAlignment="1">
      <alignment horizontal="center"/>
    </xf>
    <xf numFmtId="0" fontId="14" fillId="25" borderId="26" xfId="0" applyFont="1" applyFill="1" applyBorder="1" applyAlignment="1">
      <alignment horizontal="center"/>
    </xf>
    <xf numFmtId="0" fontId="14" fillId="25" borderId="27" xfId="0" applyFont="1" applyFill="1" applyBorder="1" applyAlignment="1">
      <alignment horizontal="center"/>
    </xf>
    <xf numFmtId="0" fontId="54" fillId="25" borderId="11" xfId="0" quotePrefix="1" applyFont="1" applyFill="1" applyBorder="1" applyAlignment="1">
      <alignment horizontal="center" vertical="center"/>
    </xf>
    <xf numFmtId="0" fontId="54" fillId="25" borderId="26" xfId="0" applyFont="1" applyFill="1" applyBorder="1" applyAlignment="1">
      <alignment horizontal="center" vertical="center"/>
    </xf>
    <xf numFmtId="0" fontId="54" fillId="25" borderId="27" xfId="0" applyFont="1" applyFill="1" applyBorder="1" applyAlignment="1">
      <alignment horizontal="center" vertical="center"/>
    </xf>
    <xf numFmtId="8" fontId="61" fillId="31" borderId="18" xfId="40" applyNumberFormat="1" applyFont="1" applyFill="1" applyBorder="1" applyAlignment="1">
      <alignment horizontal="center" vertical="center"/>
    </xf>
    <xf numFmtId="0" fontId="64" fillId="27" borderId="34" xfId="40" applyFont="1" applyFill="1" applyBorder="1" applyAlignment="1">
      <alignment horizontal="center" vertical="center"/>
    </xf>
    <xf numFmtId="0" fontId="65" fillId="27" borderId="0" xfId="0" applyFont="1" applyFill="1" applyAlignment="1">
      <alignment horizontal="left" vertical="center" wrapText="1"/>
    </xf>
    <xf numFmtId="0" fontId="65" fillId="27" borderId="12" xfId="0" applyFont="1" applyFill="1" applyBorder="1" applyAlignment="1">
      <alignment horizontal="left" vertical="center" wrapText="1"/>
    </xf>
    <xf numFmtId="0" fontId="64" fillId="27" borderId="0" xfId="40" applyFont="1" applyFill="1" applyAlignment="1">
      <alignment horizontal="center" vertical="center" textRotation="90"/>
    </xf>
    <xf numFmtId="0" fontId="64" fillId="0" borderId="12" xfId="40" applyFont="1" applyBorder="1" applyAlignment="1">
      <alignment horizontal="center" vertical="center" textRotation="90"/>
    </xf>
    <xf numFmtId="0" fontId="85" fillId="0" borderId="21" xfId="0" applyFont="1" applyBorder="1" applyAlignment="1">
      <alignment horizontal="center"/>
    </xf>
    <xf numFmtId="0" fontId="0" fillId="34" borderId="32" xfId="0" applyFill="1" applyBorder="1" applyAlignment="1">
      <alignment horizontal="center"/>
    </xf>
    <xf numFmtId="0" fontId="0" fillId="34" borderId="49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34" borderId="5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85" fillId="0" borderId="24" xfId="0" applyFont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College Cost vs. Benefit Worksheet(TEST)" xfId="38" xr:uid="{00000000-0005-0000-0000-000026000000}"/>
    <cellStyle name="Normal_Copy of Frank's Equity Recapture Summary and Calc 1" xfId="39" xr:uid="{00000000-0005-0000-0000-000027000000}"/>
    <cellStyle name="Normal_Sheet1" xfId="40" xr:uid="{00000000-0005-0000-0000-000028000000}"/>
    <cellStyle name="Note" xfId="41" builtinId="10" customBuiltin="1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6820598848468"/>
          <c:y val="0.21511688975316176"/>
          <c:w val="0.87878950415317258"/>
          <c:h val="0.5813969993328697"/>
        </c:manualLayout>
      </c:layout>
      <c:lineChart>
        <c:grouping val="standard"/>
        <c:varyColors val="0"/>
        <c:ser>
          <c:idx val="0"/>
          <c:order val="0"/>
          <c:tx>
            <c:v>No Extra Payments</c:v>
          </c:tx>
          <c:marker>
            <c:symbol val="none"/>
          </c:marker>
          <c:cat>
            <c:strRef>
              <c:f>EQUITYRECAPTURE!$N$35:$N$409</c:f>
              <c:strCache>
                <c:ptCount val="360"/>
                <c:pt idx="0">
                  <c:v> </c:v>
                </c:pt>
                <c:pt idx="11">
                  <c:v>1</c:v>
                </c:pt>
                <c:pt idx="23">
                  <c:v> </c:v>
                </c:pt>
                <c:pt idx="35">
                  <c:v> </c:v>
                </c:pt>
                <c:pt idx="47">
                  <c:v> </c:v>
                </c:pt>
                <c:pt idx="59">
                  <c:v>5</c:v>
                </c:pt>
                <c:pt idx="71">
                  <c:v> </c:v>
                </c:pt>
                <c:pt idx="83">
                  <c:v> </c:v>
                </c:pt>
                <c:pt idx="95">
                  <c:v> </c:v>
                </c:pt>
                <c:pt idx="107">
                  <c:v> </c:v>
                </c:pt>
                <c:pt idx="108">
                  <c:v> </c:v>
                </c:pt>
                <c:pt idx="119">
                  <c:v>10</c:v>
                </c:pt>
                <c:pt idx="131">
                  <c:v> </c:v>
                </c:pt>
                <c:pt idx="143">
                  <c:v> </c:v>
                </c:pt>
                <c:pt idx="155">
                  <c:v> </c:v>
                </c:pt>
                <c:pt idx="167">
                  <c:v> </c:v>
                </c:pt>
                <c:pt idx="179">
                  <c:v>15</c:v>
                </c:pt>
                <c:pt idx="191">
                  <c:v> </c:v>
                </c:pt>
                <c:pt idx="203">
                  <c:v> </c:v>
                </c:pt>
                <c:pt idx="215">
                  <c:v> </c:v>
                </c:pt>
                <c:pt idx="227">
                  <c:v> </c:v>
                </c:pt>
                <c:pt idx="239">
                  <c:v>20</c:v>
                </c:pt>
                <c:pt idx="251">
                  <c:v> </c:v>
                </c:pt>
                <c:pt idx="263">
                  <c:v> </c:v>
                </c:pt>
                <c:pt idx="275">
                  <c:v> </c:v>
                </c:pt>
                <c:pt idx="287">
                  <c:v> </c:v>
                </c:pt>
                <c:pt idx="299">
                  <c:v>25</c:v>
                </c:pt>
                <c:pt idx="311">
                  <c:v> </c:v>
                </c:pt>
                <c:pt idx="323">
                  <c:v> </c:v>
                </c:pt>
                <c:pt idx="335">
                  <c:v> </c:v>
                </c:pt>
                <c:pt idx="347">
                  <c:v> </c:v>
                </c:pt>
                <c:pt idx="359">
                  <c:v>30</c:v>
                </c:pt>
              </c:strCache>
            </c:strRef>
          </c:cat>
          <c:val>
            <c:numRef>
              <c:f>EQUITYRECAPTURE!$CH$28:$CH$411</c:f>
              <c:numCache>
                <c:formatCode>"$"#,##0.00</c:formatCode>
                <c:ptCount val="384"/>
                <c:pt idx="0" formatCode="&quot;$&quot;#,##0">
                  <c:v>400000</c:v>
                </c:pt>
                <c:pt idx="1">
                  <c:v>399423.67215147149</c:v>
                </c:pt>
                <c:pt idx="2">
                  <c:v>398845.42321011453</c:v>
                </c:pt>
                <c:pt idx="3">
                  <c:v>398265.24677228642</c:v>
                </c:pt>
                <c:pt idx="4">
                  <c:v>397683.13641299889</c:v>
                </c:pt>
                <c:pt idx="5">
                  <c:v>397099.08568584704</c:v>
                </c:pt>
                <c:pt idx="6">
                  <c:v>396513.088122938</c:v>
                </c:pt>
                <c:pt idx="7">
                  <c:v>395925.1372348193</c:v>
                </c:pt>
                <c:pt idx="8">
                  <c:v>395335.22651040688</c:v>
                </c:pt>
                <c:pt idx="9">
                  <c:v>394743.34941691306</c:v>
                </c:pt>
                <c:pt idx="10">
                  <c:v>394149.49939977424</c:v>
                </c:pt>
                <c:pt idx="11">
                  <c:v>393553.66988257831</c:v>
                </c:pt>
                <c:pt idx="12">
                  <c:v>392955.85426699172</c:v>
                </c:pt>
                <c:pt idx="13">
                  <c:v>392356.04593268654</c:v>
                </c:pt>
                <c:pt idx="14">
                  <c:v>391754.23823726701</c:v>
                </c:pt>
                <c:pt idx="15">
                  <c:v>391150.42451619607</c:v>
                </c:pt>
                <c:pt idx="16">
                  <c:v>390544.59808272158</c:v>
                </c:pt>
                <c:pt idx="17">
                  <c:v>389936.75222780218</c:v>
                </c:pt>
                <c:pt idx="18">
                  <c:v>389326.880220033</c:v>
                </c:pt>
                <c:pt idx="19">
                  <c:v>388714.97530557128</c:v>
                </c:pt>
                <c:pt idx="20">
                  <c:v>388101.03070806136</c:v>
                </c:pt>
                <c:pt idx="21">
                  <c:v>387485.03962855972</c:v>
                </c:pt>
                <c:pt idx="22">
                  <c:v>386866.99524545972</c:v>
                </c:pt>
                <c:pt idx="23">
                  <c:v>386246.89071441611</c:v>
                </c:pt>
                <c:pt idx="24">
                  <c:v>385624.71916826896</c:v>
                </c:pt>
                <c:pt idx="25">
                  <c:v>385000.47371696803</c:v>
                </c:pt>
                <c:pt idx="26">
                  <c:v>384374.14744749607</c:v>
                </c:pt>
                <c:pt idx="27">
                  <c:v>383745.73342379252</c:v>
                </c:pt>
                <c:pt idx="28">
                  <c:v>383115.22468667664</c:v>
                </c:pt>
                <c:pt idx="29">
                  <c:v>382482.61425377039</c:v>
                </c:pt>
                <c:pt idx="30">
                  <c:v>381847.89511942113</c:v>
                </c:pt>
                <c:pt idx="31">
                  <c:v>381211.060254624</c:v>
                </c:pt>
                <c:pt idx="32">
                  <c:v>380572.10260694422</c:v>
                </c:pt>
                <c:pt idx="33">
                  <c:v>379931.01510043885</c:v>
                </c:pt>
                <c:pt idx="34">
                  <c:v>379287.79063557845</c:v>
                </c:pt>
                <c:pt idx="35">
                  <c:v>378642.42208916857</c:v>
                </c:pt>
                <c:pt idx="36">
                  <c:v>377994.90231427061</c:v>
                </c:pt>
                <c:pt idx="37">
                  <c:v>377345.224140123</c:v>
                </c:pt>
                <c:pt idx="38">
                  <c:v>376693.38037206157</c:v>
                </c:pt>
                <c:pt idx="39">
                  <c:v>376039.36379143992</c:v>
                </c:pt>
                <c:pt idx="40">
                  <c:v>375383.16715554957</c:v>
                </c:pt>
                <c:pt idx="41">
                  <c:v>374724.78319753957</c:v>
                </c:pt>
                <c:pt idx="42">
                  <c:v>374064.20462633617</c:v>
                </c:pt>
                <c:pt idx="43">
                  <c:v>373401.42412656214</c:v>
                </c:pt>
                <c:pt idx="44">
                  <c:v>372736.43435845553</c:v>
                </c:pt>
                <c:pt idx="45">
                  <c:v>372069.22795778856</c:v>
                </c:pt>
                <c:pt idx="46">
                  <c:v>371399.797535786</c:v>
                </c:pt>
                <c:pt idx="47">
                  <c:v>370728.13567904342</c:v>
                </c:pt>
                <c:pt idx="48">
                  <c:v>370054.23494944506</c:v>
                </c:pt>
                <c:pt idx="49">
                  <c:v>369378.08788408135</c:v>
                </c:pt>
                <c:pt idx="50">
                  <c:v>368699.68699516647</c:v>
                </c:pt>
                <c:pt idx="51">
                  <c:v>368019.0247699552</c:v>
                </c:pt>
                <c:pt idx="52">
                  <c:v>367336.09367065987</c:v>
                </c:pt>
                <c:pt idx="53">
                  <c:v>366650.88613436691</c:v>
                </c:pt>
                <c:pt idx="54">
                  <c:v>365963.39457295294</c:v>
                </c:pt>
                <c:pt idx="55">
                  <c:v>365273.61137300095</c:v>
                </c:pt>
                <c:pt idx="56">
                  <c:v>364581.52889571578</c:v>
                </c:pt>
                <c:pt idx="57">
                  <c:v>363887.13947683969</c:v>
                </c:pt>
                <c:pt idx="58">
                  <c:v>363190.43542656733</c:v>
                </c:pt>
                <c:pt idx="59">
                  <c:v>362491.40902946074</c:v>
                </c:pt>
                <c:pt idx="60">
                  <c:v>361790.05254436377</c:v>
                </c:pt>
                <c:pt idx="61">
                  <c:v>361086.35820431646</c:v>
                </c:pt>
                <c:pt idx="62">
                  <c:v>360380.31821646902</c:v>
                </c:pt>
                <c:pt idx="63">
                  <c:v>359671.92476199544</c:v>
                </c:pt>
                <c:pt idx="64">
                  <c:v>358961.16999600694</c:v>
                </c:pt>
                <c:pt idx="65">
                  <c:v>358248.04604746512</c:v>
                </c:pt>
                <c:pt idx="66">
                  <c:v>357532.54501909483</c:v>
                </c:pt>
                <c:pt idx="67">
                  <c:v>356814.65898729663</c:v>
                </c:pt>
                <c:pt idx="68">
                  <c:v>356094.3800020591</c:v>
                </c:pt>
                <c:pt idx="69">
                  <c:v>355371.70008687081</c:v>
                </c:pt>
                <c:pt idx="70">
                  <c:v>354646.61123863189</c:v>
                </c:pt>
                <c:pt idx="71">
                  <c:v>353919.10542756546</c:v>
                </c:pt>
                <c:pt idx="72">
                  <c:v>353189.17459712882</c:v>
                </c:pt>
                <c:pt idx="73">
                  <c:v>352456.81066392409</c:v>
                </c:pt>
                <c:pt idx="74">
                  <c:v>351722.00551760866</c:v>
                </c:pt>
                <c:pt idx="75">
                  <c:v>350984.7510208055</c:v>
                </c:pt>
                <c:pt idx="76">
                  <c:v>350245.03900901304</c:v>
                </c:pt>
                <c:pt idx="77">
                  <c:v>349502.86129051459</c:v>
                </c:pt>
                <c:pt idx="78">
                  <c:v>348758.20964628778</c:v>
                </c:pt>
                <c:pt idx="79">
                  <c:v>348011.07582991355</c:v>
                </c:pt>
                <c:pt idx="80">
                  <c:v>347261.45156748476</c:v>
                </c:pt>
                <c:pt idx="81">
                  <c:v>346509.32855751453</c:v>
                </c:pt>
                <c:pt idx="82">
                  <c:v>345754.69847084442</c:v>
                </c:pt>
                <c:pt idx="83">
                  <c:v>344997.55295055208</c:v>
                </c:pt>
                <c:pt idx="84">
                  <c:v>344237.88361185876</c:v>
                </c:pt>
                <c:pt idx="85">
                  <c:v>343475.68204203644</c:v>
                </c:pt>
                <c:pt idx="86">
                  <c:v>342710.93980031472</c:v>
                </c:pt>
                <c:pt idx="87">
                  <c:v>341943.64841778728</c:v>
                </c:pt>
                <c:pt idx="88">
                  <c:v>341173.79939731804</c:v>
                </c:pt>
                <c:pt idx="89">
                  <c:v>340401.38421344728</c:v>
                </c:pt>
                <c:pt idx="90">
                  <c:v>339626.39431229694</c:v>
                </c:pt>
                <c:pt idx="91">
                  <c:v>338848.82111147611</c:v>
                </c:pt>
                <c:pt idx="92">
                  <c:v>338068.65599998587</c:v>
                </c:pt>
                <c:pt idx="93">
                  <c:v>337285.89033812401</c:v>
                </c:pt>
                <c:pt idx="94">
                  <c:v>336500.51545738924</c:v>
                </c:pt>
                <c:pt idx="95">
                  <c:v>335712.52266038535</c:v>
                </c:pt>
                <c:pt idx="96">
                  <c:v>334921.90322072478</c:v>
                </c:pt>
                <c:pt idx="97">
                  <c:v>334128.64838293201</c:v>
                </c:pt>
                <c:pt idx="98">
                  <c:v>333332.7493623466</c:v>
                </c:pt>
                <c:pt idx="99">
                  <c:v>332534.1973450259</c:v>
                </c:pt>
                <c:pt idx="100">
                  <c:v>331732.98348764749</c:v>
                </c:pt>
                <c:pt idx="101">
                  <c:v>330929.09891741117</c:v>
                </c:pt>
                <c:pt idx="102">
                  <c:v>330122.53473194072</c:v>
                </c:pt>
                <c:pt idx="103">
                  <c:v>329313.28199918533</c:v>
                </c:pt>
                <c:pt idx="104">
                  <c:v>328501.33175732079</c:v>
                </c:pt>
                <c:pt idx="105">
                  <c:v>327686.67501465004</c:v>
                </c:pt>
                <c:pt idx="106">
                  <c:v>326869.30274950369</c:v>
                </c:pt>
                <c:pt idx="107">
                  <c:v>326049.20591014018</c:v>
                </c:pt>
                <c:pt idx="108">
                  <c:v>325226.37541464547</c:v>
                </c:pt>
                <c:pt idx="109">
                  <c:v>324400.80215083243</c:v>
                </c:pt>
                <c:pt idx="110">
                  <c:v>323572.47697614005</c:v>
                </c:pt>
                <c:pt idx="111">
                  <c:v>322741.39071753202</c:v>
                </c:pt>
                <c:pt idx="112">
                  <c:v>321907.53417139529</c:v>
                </c:pt>
                <c:pt idx="113">
                  <c:v>321070.89810343808</c:v>
                </c:pt>
                <c:pt idx="114">
                  <c:v>320231.47324858769</c:v>
                </c:pt>
                <c:pt idx="115">
                  <c:v>319389.25031088782</c:v>
                </c:pt>
                <c:pt idx="116">
                  <c:v>318544.21996339562</c:v>
                </c:pt>
                <c:pt idx="117">
                  <c:v>317696.37284807843</c:v>
                </c:pt>
                <c:pt idx="118">
                  <c:v>316845.69957571017</c:v>
                </c:pt>
                <c:pt idx="119">
                  <c:v>315992.19072576734</c:v>
                </c:pt>
                <c:pt idx="120">
                  <c:v>315135.83684632473</c:v>
                </c:pt>
                <c:pt idx="121">
                  <c:v>314276.62845395063</c:v>
                </c:pt>
                <c:pt idx="122">
                  <c:v>313414.55603360198</c:v>
                </c:pt>
                <c:pt idx="123">
                  <c:v>312549.61003851885</c:v>
                </c:pt>
                <c:pt idx="124">
                  <c:v>311681.78089011874</c:v>
                </c:pt>
                <c:pt idx="125">
                  <c:v>310811.05897789064</c:v>
                </c:pt>
                <c:pt idx="126">
                  <c:v>309937.43465928844</c:v>
                </c:pt>
                <c:pt idx="127">
                  <c:v>309060.89825962426</c:v>
                </c:pt>
                <c:pt idx="128">
                  <c:v>308181.44007196114</c:v>
                </c:pt>
                <c:pt idx="129">
                  <c:v>307299.05035700585</c:v>
                </c:pt>
                <c:pt idx="130">
                  <c:v>306413.71934300067</c:v>
                </c:pt>
                <c:pt idx="131">
                  <c:v>305525.43722561549</c:v>
                </c:pt>
                <c:pt idx="132">
                  <c:v>304634.19416783901</c:v>
                </c:pt>
                <c:pt idx="133">
                  <c:v>303739.98029986996</c:v>
                </c:pt>
                <c:pt idx="134">
                  <c:v>302842.78571900766</c:v>
                </c:pt>
                <c:pt idx="135">
                  <c:v>301942.60048954253</c:v>
                </c:pt>
                <c:pt idx="136">
                  <c:v>301039.41464264586</c:v>
                </c:pt>
                <c:pt idx="137">
                  <c:v>300133.21817625948</c:v>
                </c:pt>
                <c:pt idx="138">
                  <c:v>299224.00105498516</c:v>
                </c:pt>
                <c:pt idx="139">
                  <c:v>298311.75320997328</c:v>
                </c:pt>
                <c:pt idx="140">
                  <c:v>297396.46453881136</c:v>
                </c:pt>
                <c:pt idx="141">
                  <c:v>296478.1249054122</c:v>
                </c:pt>
                <c:pt idx="142">
                  <c:v>295556.72413990175</c:v>
                </c:pt>
                <c:pt idx="143">
                  <c:v>294632.25203850627</c:v>
                </c:pt>
                <c:pt idx="144">
                  <c:v>293704.69836343947</c:v>
                </c:pt>
                <c:pt idx="145">
                  <c:v>292774.0528427891</c:v>
                </c:pt>
                <c:pt idx="146">
                  <c:v>291840.30517040321</c:v>
                </c:pt>
                <c:pt idx="147">
                  <c:v>290903.44500577607</c:v>
                </c:pt>
                <c:pt idx="148">
                  <c:v>289963.4619739335</c:v>
                </c:pt>
                <c:pt idx="149">
                  <c:v>289020.34566531813</c:v>
                </c:pt>
                <c:pt idx="150">
                  <c:v>288074.08563567401</c:v>
                </c:pt>
                <c:pt idx="151">
                  <c:v>287124.67140593106</c:v>
                </c:pt>
                <c:pt idx="152">
                  <c:v>286172.09246208897</c:v>
                </c:pt>
                <c:pt idx="153">
                  <c:v>285216.33825510077</c:v>
                </c:pt>
                <c:pt idx="154">
                  <c:v>284257.39820075594</c:v>
                </c:pt>
                <c:pt idx="155">
                  <c:v>283295.26167956326</c:v>
                </c:pt>
                <c:pt idx="156">
                  <c:v>282329.91803663329</c:v>
                </c:pt>
                <c:pt idx="157">
                  <c:v>281361.35658156022</c:v>
                </c:pt>
                <c:pt idx="158">
                  <c:v>280389.5665883036</c:v>
                </c:pt>
                <c:pt idx="159">
                  <c:v>279414.53729506943</c:v>
                </c:pt>
                <c:pt idx="160">
                  <c:v>278436.25790419115</c:v>
                </c:pt>
                <c:pt idx="161">
                  <c:v>277454.71758200997</c:v>
                </c:pt>
                <c:pt idx="162">
                  <c:v>276469.9054587548</c:v>
                </c:pt>
                <c:pt idx="163">
                  <c:v>275481.81062842213</c:v>
                </c:pt>
                <c:pt idx="164">
                  <c:v>274490.42214865505</c:v>
                </c:pt>
                <c:pt idx="165">
                  <c:v>273495.72904062207</c:v>
                </c:pt>
                <c:pt idx="166">
                  <c:v>272497.72028889565</c:v>
                </c:pt>
                <c:pt idx="167">
                  <c:v>271496.38484133012</c:v>
                </c:pt>
                <c:pt idx="168">
                  <c:v>270491.7116089394</c:v>
                </c:pt>
                <c:pt idx="169">
                  <c:v>269483.68946577405</c:v>
                </c:pt>
                <c:pt idx="170">
                  <c:v>268472.30724879814</c:v>
                </c:pt>
                <c:pt idx="171">
                  <c:v>267457.55375776562</c:v>
                </c:pt>
                <c:pt idx="172">
                  <c:v>266439.41775509634</c:v>
                </c:pt>
                <c:pt idx="173">
                  <c:v>265417.88796575146</c:v>
                </c:pt>
                <c:pt idx="174">
                  <c:v>264392.95307710877</c:v>
                </c:pt>
                <c:pt idx="175">
                  <c:v>263364.60173883731</c:v>
                </c:pt>
                <c:pt idx="176">
                  <c:v>262332.82256277162</c:v>
                </c:pt>
                <c:pt idx="177">
                  <c:v>261297.60412278568</c:v>
                </c:pt>
                <c:pt idx="178">
                  <c:v>260258.93495466645</c:v>
                </c:pt>
                <c:pt idx="179">
                  <c:v>259216.80355598681</c:v>
                </c:pt>
                <c:pt idx="180">
                  <c:v>258171.19838597826</c:v>
                </c:pt>
                <c:pt idx="181">
                  <c:v>257122.10786540303</c:v>
                </c:pt>
                <c:pt idx="182">
                  <c:v>256069.52037642588</c:v>
                </c:pt>
                <c:pt idx="183">
                  <c:v>255013.42426248547</c:v>
                </c:pt>
                <c:pt idx="184">
                  <c:v>253953.80782816524</c:v>
                </c:pt>
                <c:pt idx="185">
                  <c:v>252890.65933906395</c:v>
                </c:pt>
                <c:pt idx="186">
                  <c:v>251823.96702166565</c:v>
                </c:pt>
                <c:pt idx="187">
                  <c:v>250753.71906320937</c:v>
                </c:pt>
                <c:pt idx="188">
                  <c:v>249679.90361155823</c:v>
                </c:pt>
                <c:pt idx="189">
                  <c:v>248602.50877506824</c:v>
                </c:pt>
                <c:pt idx="190">
                  <c:v>247521.52262245663</c:v>
                </c:pt>
                <c:pt idx="191">
                  <c:v>246436.93318266966</c:v>
                </c:pt>
                <c:pt idx="192">
                  <c:v>245348.72844475004</c:v>
                </c:pt>
                <c:pt idx="193">
                  <c:v>244256.89635770404</c:v>
                </c:pt>
                <c:pt idx="194">
                  <c:v>243161.42483036788</c:v>
                </c:pt>
                <c:pt idx="195">
                  <c:v>242062.30173127394</c:v>
                </c:pt>
                <c:pt idx="196">
                  <c:v>240959.51488851634</c:v>
                </c:pt>
                <c:pt idx="197">
                  <c:v>239853.05208961622</c:v>
                </c:pt>
                <c:pt idx="198">
                  <c:v>238742.90108138643</c:v>
                </c:pt>
                <c:pt idx="199">
                  <c:v>237629.04956979587</c:v>
                </c:pt>
                <c:pt idx="200">
                  <c:v>236511.48521983335</c:v>
                </c:pt>
                <c:pt idx="201">
                  <c:v>235390.19565537095</c:v>
                </c:pt>
                <c:pt idx="202">
                  <c:v>234265.16845902702</c:v>
                </c:pt>
                <c:pt idx="203">
                  <c:v>233136.39117202861</c:v>
                </c:pt>
                <c:pt idx="204">
                  <c:v>232003.85129407354</c:v>
                </c:pt>
                <c:pt idx="205">
                  <c:v>230867.53628319193</c:v>
                </c:pt>
                <c:pt idx="206">
                  <c:v>229727.43355560739</c:v>
                </c:pt>
                <c:pt idx="207">
                  <c:v>228583.53048559758</c:v>
                </c:pt>
                <c:pt idx="208">
                  <c:v>227435.81440535441</c:v>
                </c:pt>
                <c:pt idx="209">
                  <c:v>226284.27260484375</c:v>
                </c:pt>
                <c:pt idx="210">
                  <c:v>225128.89233166471</c:v>
                </c:pt>
                <c:pt idx="211">
                  <c:v>223969.66079090841</c:v>
                </c:pt>
                <c:pt idx="212">
                  <c:v>222806.56514501627</c:v>
                </c:pt>
                <c:pt idx="213">
                  <c:v>221639.59251363782</c:v>
                </c:pt>
                <c:pt idx="214">
                  <c:v>220468.72997348811</c:v>
                </c:pt>
                <c:pt idx="215">
                  <c:v>219293.96455820458</c:v>
                </c:pt>
                <c:pt idx="216">
                  <c:v>218115.28325820342</c:v>
                </c:pt>
                <c:pt idx="217">
                  <c:v>216932.67302053559</c:v>
                </c:pt>
                <c:pt idx="218">
                  <c:v>215746.12074874219</c:v>
                </c:pt>
                <c:pt idx="219">
                  <c:v>214555.61330270951</c:v>
                </c:pt>
                <c:pt idx="220">
                  <c:v>213361.13749852337</c:v>
                </c:pt>
                <c:pt idx="221">
                  <c:v>212162.68010832329</c:v>
                </c:pt>
                <c:pt idx="222">
                  <c:v>210960.22786015586</c:v>
                </c:pt>
                <c:pt idx="223">
                  <c:v>209753.76743782789</c:v>
                </c:pt>
                <c:pt idx="224">
                  <c:v>208543.28548075882</c:v>
                </c:pt>
                <c:pt idx="225">
                  <c:v>207328.76858383283</c:v>
                </c:pt>
                <c:pt idx="226">
                  <c:v>206110.20329725044</c:v>
                </c:pt>
                <c:pt idx="227">
                  <c:v>204887.57612637943</c:v>
                </c:pt>
                <c:pt idx="228">
                  <c:v>203660.87353160552</c:v>
                </c:pt>
                <c:pt idx="229">
                  <c:v>202430.08192818236</c:v>
                </c:pt>
                <c:pt idx="230">
                  <c:v>201195.18768608113</c:v>
                </c:pt>
                <c:pt idx="231">
                  <c:v>199956.17712983958</c:v>
                </c:pt>
                <c:pt idx="232">
                  <c:v>198713.03653841052</c:v>
                </c:pt>
                <c:pt idx="233">
                  <c:v>197465.75214501005</c:v>
                </c:pt>
                <c:pt idx="234">
                  <c:v>196214.31013696492</c:v>
                </c:pt>
                <c:pt idx="235">
                  <c:v>194958.69665555964</c:v>
                </c:pt>
                <c:pt idx="236">
                  <c:v>193698.89779588301</c:v>
                </c:pt>
                <c:pt idx="237">
                  <c:v>192434.89960667412</c:v>
                </c:pt>
                <c:pt idx="238">
                  <c:v>191166.68809016785</c:v>
                </c:pt>
                <c:pt idx="239">
                  <c:v>189894.24920193991</c:v>
                </c:pt>
                <c:pt idx="240">
                  <c:v>188617.56885075121</c:v>
                </c:pt>
                <c:pt idx="241">
                  <c:v>187336.63289839186</c:v>
                </c:pt>
                <c:pt idx="242">
                  <c:v>186051.42715952467</c:v>
                </c:pt>
                <c:pt idx="243">
                  <c:v>184761.93740152792</c:v>
                </c:pt>
                <c:pt idx="244">
                  <c:v>183468.14934433784</c:v>
                </c:pt>
                <c:pt idx="245">
                  <c:v>182170.04866029046</c:v>
                </c:pt>
                <c:pt idx="246">
                  <c:v>180867.62097396291</c:v>
                </c:pt>
                <c:pt idx="247">
                  <c:v>179560.85186201427</c:v>
                </c:pt>
                <c:pt idx="248">
                  <c:v>178249.72685302582</c:v>
                </c:pt>
                <c:pt idx="249">
                  <c:v>176934.23142734074</c:v>
                </c:pt>
                <c:pt idx="250">
                  <c:v>175614.35101690338</c:v>
                </c:pt>
                <c:pt idx="251">
                  <c:v>174290.07100509788</c:v>
                </c:pt>
                <c:pt idx="252">
                  <c:v>172961.37672658637</c:v>
                </c:pt>
                <c:pt idx="253">
                  <c:v>171628.25346714648</c:v>
                </c:pt>
                <c:pt idx="254">
                  <c:v>170290.68646350846</c:v>
                </c:pt>
                <c:pt idx="255">
                  <c:v>168948.66090319166</c:v>
                </c:pt>
                <c:pt idx="256">
                  <c:v>167602.16192434047</c:v>
                </c:pt>
                <c:pt idx="257">
                  <c:v>166251.17461555978</c:v>
                </c:pt>
                <c:pt idx="258">
                  <c:v>164895.68401574981</c:v>
                </c:pt>
                <c:pt idx="259">
                  <c:v>163535.67511394047</c:v>
                </c:pt>
                <c:pt idx="260">
                  <c:v>162171.1328491251</c:v>
                </c:pt>
                <c:pt idx="261">
                  <c:v>160802.04211009369</c:v>
                </c:pt>
                <c:pt idx="262">
                  <c:v>159428.38773526551</c:v>
                </c:pt>
                <c:pt idx="263">
                  <c:v>158050.15451252123</c:v>
                </c:pt>
                <c:pt idx="264">
                  <c:v>156667.32717903447</c:v>
                </c:pt>
                <c:pt idx="265">
                  <c:v>155279.89042110275</c:v>
                </c:pt>
                <c:pt idx="266">
                  <c:v>153887.82887397794</c:v>
                </c:pt>
                <c:pt idx="267">
                  <c:v>152491.12712169602</c:v>
                </c:pt>
                <c:pt idx="268">
                  <c:v>151089.7696969065</c:v>
                </c:pt>
                <c:pt idx="269">
                  <c:v>149683.74108070103</c:v>
                </c:pt>
                <c:pt idx="270">
                  <c:v>148273.02570244152</c:v>
                </c:pt>
                <c:pt idx="271">
                  <c:v>146857.60793958782</c:v>
                </c:pt>
                <c:pt idx="272">
                  <c:v>145437.47211752459</c:v>
                </c:pt>
                <c:pt idx="273">
                  <c:v>144012.60250938783</c:v>
                </c:pt>
                <c:pt idx="274">
                  <c:v>142582.9833358906</c:v>
                </c:pt>
                <c:pt idx="275">
                  <c:v>141148.5987651484</c:v>
                </c:pt>
                <c:pt idx="276">
                  <c:v>139709.43291250372</c:v>
                </c:pt>
                <c:pt idx="277">
                  <c:v>138265.46984035024</c:v>
                </c:pt>
                <c:pt idx="278">
                  <c:v>136816.69355795623</c:v>
                </c:pt>
                <c:pt idx="279">
                  <c:v>135363.08802128758</c:v>
                </c:pt>
                <c:pt idx="280">
                  <c:v>133904.63713283004</c:v>
                </c:pt>
                <c:pt idx="281">
                  <c:v>132441.32474141096</c:v>
                </c:pt>
                <c:pt idx="282">
                  <c:v>130973.13464202049</c:v>
                </c:pt>
                <c:pt idx="283">
                  <c:v>129500.05057563206</c:v>
                </c:pt>
                <c:pt idx="284">
                  <c:v>128022.05622902233</c:v>
                </c:pt>
                <c:pt idx="285">
                  <c:v>126539.13523459056</c:v>
                </c:pt>
                <c:pt idx="286">
                  <c:v>125051.27117017737</c:v>
                </c:pt>
                <c:pt idx="287">
                  <c:v>123558.44755888279</c:v>
                </c:pt>
                <c:pt idx="288">
                  <c:v>122060.6478688839</c:v>
                </c:pt>
                <c:pt idx="289">
                  <c:v>120557.85551325168</c:v>
                </c:pt>
                <c:pt idx="290">
                  <c:v>119050.05384976734</c:v>
                </c:pt>
                <c:pt idx="291">
                  <c:v>117537.22618073806</c:v>
                </c:pt>
                <c:pt idx="292">
                  <c:v>116019.35575281201</c:v>
                </c:pt>
                <c:pt idx="293">
                  <c:v>114496.42575679289</c:v>
                </c:pt>
                <c:pt idx="294">
                  <c:v>112968.4193274537</c:v>
                </c:pt>
                <c:pt idx="295">
                  <c:v>111435.31954335004</c:v>
                </c:pt>
                <c:pt idx="296">
                  <c:v>109897.1094266327</c:v>
                </c:pt>
                <c:pt idx="297">
                  <c:v>108353.77194285963</c:v>
                </c:pt>
                <c:pt idx="298">
                  <c:v>106805.29000080732</c:v>
                </c:pt>
                <c:pt idx="299">
                  <c:v>105251.64645228151</c:v>
                </c:pt>
                <c:pt idx="300">
                  <c:v>103692.82409192728</c:v>
                </c:pt>
                <c:pt idx="301">
                  <c:v>102128.80565703854</c:v>
                </c:pt>
                <c:pt idx="302">
                  <c:v>100559.57382736682</c:v>
                </c:pt>
                <c:pt idx="303">
                  <c:v>98985.11122492954</c:v>
                </c:pt>
                <c:pt idx="304">
                  <c:v>97405.400413817464</c:v>
                </c:pt>
                <c:pt idx="305">
                  <c:v>95820.423900001682</c:v>
                </c:pt>
                <c:pt idx="306">
                  <c:v>94230.164131139856</c:v>
                </c:pt>
                <c:pt idx="307">
                  <c:v>92634.603496381824</c:v>
                </c:pt>
                <c:pt idx="308">
                  <c:v>91033.72432617459</c:v>
                </c:pt>
                <c:pt idx="309">
                  <c:v>89427.50889206666</c:v>
                </c:pt>
                <c:pt idx="310">
                  <c:v>87815.939406511709</c:v>
                </c:pt>
                <c:pt idx="311">
                  <c:v>86198.998022671571</c:v>
                </c:pt>
                <c:pt idx="312">
                  <c:v>84576.666834218631</c:v>
                </c:pt>
                <c:pt idx="313">
                  <c:v>82948.927875137524</c:v>
                </c:pt>
                <c:pt idx="314">
                  <c:v>81315.763119526149</c:v>
                </c:pt>
                <c:pt idx="315">
                  <c:v>79677.154481396065</c:v>
                </c:pt>
                <c:pt idx="316">
                  <c:v>78033.083814472207</c:v>
                </c:pt>
                <c:pt idx="317">
                  <c:v>76383.532911991948</c:v>
                </c:pt>
                <c:pt idx="318">
                  <c:v>74728.483506503413</c:v>
                </c:pt>
                <c:pt idx="319">
                  <c:v>73067.91726966326</c:v>
                </c:pt>
                <c:pt idx="320">
                  <c:v>71401.81581203363</c:v>
                </c:pt>
                <c:pt idx="321">
                  <c:v>69730.160682878573</c:v>
                </c:pt>
                <c:pt idx="322">
                  <c:v>68052.933369959661</c:v>
                </c:pt>
                <c:pt idx="323">
                  <c:v>66370.115299331024</c:v>
                </c:pt>
                <c:pt idx="324">
                  <c:v>64681.68783513362</c:v>
                </c:pt>
                <c:pt idx="325">
                  <c:v>62987.632279388898</c:v>
                </c:pt>
                <c:pt idx="326">
                  <c:v>61287.92987179169</c:v>
                </c:pt>
                <c:pt idx="327">
                  <c:v>59582.561789502492</c:v>
                </c:pt>
                <c:pt idx="328">
                  <c:v>57871.509146938995</c:v>
                </c:pt>
                <c:pt idx="329">
                  <c:v>56154.752995566952</c:v>
                </c:pt>
                <c:pt idx="330">
                  <c:v>54432.274323690341</c:v>
                </c:pt>
                <c:pt idx="331">
                  <c:v>52704.054056240806</c:v>
                </c:pt>
                <c:pt idx="332">
                  <c:v>50970.073054566441</c:v>
                </c:pt>
                <c:pt idx="333">
                  <c:v>49230.312116219822</c:v>
                </c:pt>
                <c:pt idx="334">
                  <c:v>47484.751974745384</c:v>
                </c:pt>
                <c:pt idx="335">
                  <c:v>45733.373299466031</c:v>
                </c:pt>
                <c:pt idx="336">
                  <c:v>43976.156695269077</c:v>
                </c:pt>
                <c:pt idx="337">
                  <c:v>42213.082702391468</c:v>
                </c:pt>
                <c:pt idx="338">
                  <c:v>40444.131796204267</c:v>
                </c:pt>
                <c:pt idx="339">
                  <c:v>38669.284386996442</c:v>
                </c:pt>
                <c:pt idx="340">
                  <c:v>36888.520819757927</c:v>
                </c:pt>
                <c:pt idx="341">
                  <c:v>35101.821373961946</c:v>
                </c:pt>
                <c:pt idx="342">
                  <c:v>33309.166263346648</c:v>
                </c:pt>
                <c:pt idx="343">
                  <c:v>31510.535635695964</c:v>
                </c:pt>
                <c:pt idx="344">
                  <c:v>29705.909572619777</c:v>
                </c:pt>
                <c:pt idx="345">
                  <c:v>27895.268089333338</c:v>
                </c:pt>
                <c:pt idx="346">
                  <c:v>26078.591134435945</c:v>
                </c:pt>
                <c:pt idx="347">
                  <c:v>24255.858589688894</c:v>
                </c:pt>
                <c:pt idx="348">
                  <c:v>22427.050269792686</c:v>
                </c:pt>
                <c:pt idx="349">
                  <c:v>20592.14592216349</c:v>
                </c:pt>
                <c:pt idx="350">
                  <c:v>18751.125226708864</c:v>
                </c:pt>
                <c:pt idx="351">
                  <c:v>16903.967795602723</c:v>
                </c:pt>
                <c:pt idx="352">
                  <c:v>15050.65317305956</c:v>
                </c:pt>
                <c:pt idx="353">
                  <c:v>13191.160835107921</c:v>
                </c:pt>
                <c:pt idx="354">
                  <c:v>11325.47018936311</c:v>
                </c:pt>
                <c:pt idx="355">
                  <c:v>9453.5605747991485</c:v>
                </c:pt>
                <c:pt idx="356">
                  <c:v>7575.4112615199747</c:v>
                </c:pt>
                <c:pt idx="357">
                  <c:v>5691.0014505298705</c:v>
                </c:pt>
                <c:pt idx="358">
                  <c:v>3800.3102735031325</c:v>
                </c:pt>
                <c:pt idx="359">
                  <c:v>1903.3167925529717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2-4D9A-A0F5-5D5E85C826EC}"/>
            </c:ext>
          </c:extLst>
        </c:ser>
        <c:ser>
          <c:idx val="1"/>
          <c:order val="1"/>
          <c:tx>
            <c:v>Extra Payments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EQUITYRECAPTURE!$N$35:$N$409</c:f>
              <c:strCache>
                <c:ptCount val="360"/>
                <c:pt idx="0">
                  <c:v> </c:v>
                </c:pt>
                <c:pt idx="11">
                  <c:v>1</c:v>
                </c:pt>
                <c:pt idx="23">
                  <c:v> </c:v>
                </c:pt>
                <c:pt idx="35">
                  <c:v> </c:v>
                </c:pt>
                <c:pt idx="47">
                  <c:v> </c:v>
                </c:pt>
                <c:pt idx="59">
                  <c:v>5</c:v>
                </c:pt>
                <c:pt idx="71">
                  <c:v> </c:v>
                </c:pt>
                <c:pt idx="83">
                  <c:v> </c:v>
                </c:pt>
                <c:pt idx="95">
                  <c:v> </c:v>
                </c:pt>
                <c:pt idx="107">
                  <c:v> </c:v>
                </c:pt>
                <c:pt idx="108">
                  <c:v> </c:v>
                </c:pt>
                <c:pt idx="119">
                  <c:v>10</c:v>
                </c:pt>
                <c:pt idx="131">
                  <c:v> </c:v>
                </c:pt>
                <c:pt idx="143">
                  <c:v> </c:v>
                </c:pt>
                <c:pt idx="155">
                  <c:v> </c:v>
                </c:pt>
                <c:pt idx="167">
                  <c:v> </c:v>
                </c:pt>
                <c:pt idx="179">
                  <c:v>15</c:v>
                </c:pt>
                <c:pt idx="191">
                  <c:v> </c:v>
                </c:pt>
                <c:pt idx="203">
                  <c:v> </c:v>
                </c:pt>
                <c:pt idx="215">
                  <c:v> </c:v>
                </c:pt>
                <c:pt idx="227">
                  <c:v> </c:v>
                </c:pt>
                <c:pt idx="239">
                  <c:v>20</c:v>
                </c:pt>
                <c:pt idx="251">
                  <c:v> </c:v>
                </c:pt>
                <c:pt idx="263">
                  <c:v> </c:v>
                </c:pt>
                <c:pt idx="275">
                  <c:v> </c:v>
                </c:pt>
                <c:pt idx="287">
                  <c:v> </c:v>
                </c:pt>
                <c:pt idx="299">
                  <c:v>25</c:v>
                </c:pt>
                <c:pt idx="311">
                  <c:v> </c:v>
                </c:pt>
                <c:pt idx="323">
                  <c:v> </c:v>
                </c:pt>
                <c:pt idx="335">
                  <c:v> </c:v>
                </c:pt>
                <c:pt idx="347">
                  <c:v> </c:v>
                </c:pt>
                <c:pt idx="359">
                  <c:v>30</c:v>
                </c:pt>
              </c:strCache>
            </c:strRef>
          </c:cat>
          <c:val>
            <c:numRef>
              <c:f>EQUITYRECAPTURE!$I$35:$I$410</c:f>
              <c:numCache>
                <c:formatCode>"$"#,##0.00</c:formatCode>
                <c:ptCount val="376"/>
                <c:pt idx="0">
                  <c:v>399423.67215147149</c:v>
                </c:pt>
                <c:pt idx="1">
                  <c:v>398845.42321011453</c:v>
                </c:pt>
                <c:pt idx="2">
                  <c:v>398265.24677228642</c:v>
                </c:pt>
                <c:pt idx="3">
                  <c:v>397683.13641299889</c:v>
                </c:pt>
                <c:pt idx="4">
                  <c:v>397099.08568584704</c:v>
                </c:pt>
                <c:pt idx="5">
                  <c:v>396513.088122938</c:v>
                </c:pt>
                <c:pt idx="6">
                  <c:v>395925.1372348193</c:v>
                </c:pt>
                <c:pt idx="7">
                  <c:v>395335.22651040688</c:v>
                </c:pt>
                <c:pt idx="8">
                  <c:v>394743.34941691306</c:v>
                </c:pt>
                <c:pt idx="9">
                  <c:v>394149.49939977424</c:v>
                </c:pt>
                <c:pt idx="10">
                  <c:v>393553.66988257831</c:v>
                </c:pt>
                <c:pt idx="11">
                  <c:v>392955.85426699172</c:v>
                </c:pt>
                <c:pt idx="12">
                  <c:v>392356.04593268654</c:v>
                </c:pt>
                <c:pt idx="13">
                  <c:v>391754.23823726701</c:v>
                </c:pt>
                <c:pt idx="14">
                  <c:v>391150.42451619607</c:v>
                </c:pt>
                <c:pt idx="15">
                  <c:v>390544.59808272158</c:v>
                </c:pt>
                <c:pt idx="16">
                  <c:v>389936.75222780218</c:v>
                </c:pt>
                <c:pt idx="17">
                  <c:v>389326.880220033</c:v>
                </c:pt>
                <c:pt idx="18">
                  <c:v>388714.97530557128</c:v>
                </c:pt>
                <c:pt idx="19">
                  <c:v>388101.03070806136</c:v>
                </c:pt>
                <c:pt idx="20">
                  <c:v>387485.03962855972</c:v>
                </c:pt>
                <c:pt idx="21">
                  <c:v>386866.99524545972</c:v>
                </c:pt>
                <c:pt idx="22">
                  <c:v>386246.89071441611</c:v>
                </c:pt>
                <c:pt idx="23">
                  <c:v>385624.71916826896</c:v>
                </c:pt>
                <c:pt idx="24">
                  <c:v>385000.47371696803</c:v>
                </c:pt>
                <c:pt idx="25">
                  <c:v>384374.14744749607</c:v>
                </c:pt>
                <c:pt idx="26">
                  <c:v>383745.73342379252</c:v>
                </c:pt>
                <c:pt idx="27">
                  <c:v>383115.22468667664</c:v>
                </c:pt>
                <c:pt idx="28">
                  <c:v>382482.61425377039</c:v>
                </c:pt>
                <c:pt idx="29">
                  <c:v>381847.89511942113</c:v>
                </c:pt>
                <c:pt idx="30">
                  <c:v>381211.060254624</c:v>
                </c:pt>
                <c:pt idx="31">
                  <c:v>380572.10260694422</c:v>
                </c:pt>
                <c:pt idx="32">
                  <c:v>379931.01510043885</c:v>
                </c:pt>
                <c:pt idx="33">
                  <c:v>379287.79063557845</c:v>
                </c:pt>
                <c:pt idx="34">
                  <c:v>378642.42208916857</c:v>
                </c:pt>
                <c:pt idx="35">
                  <c:v>377994.90231427061</c:v>
                </c:pt>
                <c:pt idx="36">
                  <c:v>377345.224140123</c:v>
                </c:pt>
                <c:pt idx="37">
                  <c:v>376693.38037206157</c:v>
                </c:pt>
                <c:pt idx="38">
                  <c:v>376039.36379143992</c:v>
                </c:pt>
                <c:pt idx="39">
                  <c:v>375383.16715554957</c:v>
                </c:pt>
                <c:pt idx="40">
                  <c:v>374724.78319753957</c:v>
                </c:pt>
                <c:pt idx="41">
                  <c:v>374064.20462633617</c:v>
                </c:pt>
                <c:pt idx="42">
                  <c:v>373401.42412656214</c:v>
                </c:pt>
                <c:pt idx="43">
                  <c:v>372736.43435845553</c:v>
                </c:pt>
                <c:pt idx="44">
                  <c:v>372069.22795778856</c:v>
                </c:pt>
                <c:pt idx="45">
                  <c:v>371399.797535786</c:v>
                </c:pt>
                <c:pt idx="46">
                  <c:v>370728.13567904342</c:v>
                </c:pt>
                <c:pt idx="47">
                  <c:v>370054.23494944506</c:v>
                </c:pt>
                <c:pt idx="48">
                  <c:v>369378.08788408135</c:v>
                </c:pt>
                <c:pt idx="49">
                  <c:v>368699.68699516647</c:v>
                </c:pt>
                <c:pt idx="50">
                  <c:v>368019.0247699552</c:v>
                </c:pt>
                <c:pt idx="51">
                  <c:v>367336.09367065987</c:v>
                </c:pt>
                <c:pt idx="52">
                  <c:v>366650.88613436691</c:v>
                </c:pt>
                <c:pt idx="53">
                  <c:v>365963.39457295294</c:v>
                </c:pt>
                <c:pt idx="54">
                  <c:v>365273.61137300095</c:v>
                </c:pt>
                <c:pt idx="55">
                  <c:v>364581.52889571578</c:v>
                </c:pt>
                <c:pt idx="56">
                  <c:v>363887.13947683969</c:v>
                </c:pt>
                <c:pt idx="57">
                  <c:v>363190.43542656733</c:v>
                </c:pt>
                <c:pt idx="58">
                  <c:v>362491.40902946074</c:v>
                </c:pt>
                <c:pt idx="59">
                  <c:v>361790.05254436377</c:v>
                </c:pt>
                <c:pt idx="60">
                  <c:v>361086.35820431646</c:v>
                </c:pt>
                <c:pt idx="61">
                  <c:v>360380.31821646902</c:v>
                </c:pt>
                <c:pt idx="62">
                  <c:v>359671.92476199544</c:v>
                </c:pt>
                <c:pt idx="63">
                  <c:v>358961.16999600694</c:v>
                </c:pt>
                <c:pt idx="64">
                  <c:v>358248.04604746512</c:v>
                </c:pt>
                <c:pt idx="65">
                  <c:v>357532.54501909483</c:v>
                </c:pt>
                <c:pt idx="66">
                  <c:v>356814.65898729663</c:v>
                </c:pt>
                <c:pt idx="67">
                  <c:v>356094.3800020591</c:v>
                </c:pt>
                <c:pt idx="68">
                  <c:v>355371.70008687081</c:v>
                </c:pt>
                <c:pt idx="69">
                  <c:v>354646.61123863189</c:v>
                </c:pt>
                <c:pt idx="70">
                  <c:v>353919.10542756546</c:v>
                </c:pt>
                <c:pt idx="71">
                  <c:v>353189.17459712882</c:v>
                </c:pt>
                <c:pt idx="72">
                  <c:v>352456.81066392409</c:v>
                </c:pt>
                <c:pt idx="73">
                  <c:v>351722.00551760866</c:v>
                </c:pt>
                <c:pt idx="74">
                  <c:v>350984.7510208055</c:v>
                </c:pt>
                <c:pt idx="75">
                  <c:v>350245.03900901304</c:v>
                </c:pt>
                <c:pt idx="76">
                  <c:v>349502.86129051459</c:v>
                </c:pt>
                <c:pt idx="77">
                  <c:v>348758.20964628778</c:v>
                </c:pt>
                <c:pt idx="78">
                  <c:v>348011.07582991355</c:v>
                </c:pt>
                <c:pt idx="79">
                  <c:v>347261.45156748476</c:v>
                </c:pt>
                <c:pt idx="80">
                  <c:v>346509.32855751453</c:v>
                </c:pt>
                <c:pt idx="81">
                  <c:v>345754.69847084442</c:v>
                </c:pt>
                <c:pt idx="82">
                  <c:v>344997.55295055208</c:v>
                </c:pt>
                <c:pt idx="83">
                  <c:v>344237.88361185876</c:v>
                </c:pt>
                <c:pt idx="84">
                  <c:v>343475.68204203644</c:v>
                </c:pt>
                <c:pt idx="85">
                  <c:v>342710.93980031472</c:v>
                </c:pt>
                <c:pt idx="86">
                  <c:v>341943.64841778728</c:v>
                </c:pt>
                <c:pt idx="87">
                  <c:v>341173.79939731804</c:v>
                </c:pt>
                <c:pt idx="88">
                  <c:v>340401.38421344728</c:v>
                </c:pt>
                <c:pt idx="89">
                  <c:v>339626.39431229694</c:v>
                </c:pt>
                <c:pt idx="90">
                  <c:v>338848.82111147611</c:v>
                </c:pt>
                <c:pt idx="91">
                  <c:v>338068.65599998587</c:v>
                </c:pt>
                <c:pt idx="92">
                  <c:v>337285.89033812401</c:v>
                </c:pt>
                <c:pt idx="93">
                  <c:v>336500.51545738924</c:v>
                </c:pt>
                <c:pt idx="94">
                  <c:v>335712.52266038535</c:v>
                </c:pt>
                <c:pt idx="95">
                  <c:v>334921.90322072478</c:v>
                </c:pt>
                <c:pt idx="96">
                  <c:v>334128.64838293201</c:v>
                </c:pt>
                <c:pt idx="97">
                  <c:v>333332.7493623466</c:v>
                </c:pt>
                <c:pt idx="98">
                  <c:v>332534.1973450259</c:v>
                </c:pt>
                <c:pt idx="99">
                  <c:v>331732.98348764749</c:v>
                </c:pt>
                <c:pt idx="100">
                  <c:v>330929.09891741117</c:v>
                </c:pt>
                <c:pt idx="101">
                  <c:v>330122.53473194072</c:v>
                </c:pt>
                <c:pt idx="102">
                  <c:v>329313.28199918533</c:v>
                </c:pt>
                <c:pt idx="103">
                  <c:v>328501.33175732079</c:v>
                </c:pt>
                <c:pt idx="104">
                  <c:v>327686.67501465004</c:v>
                </c:pt>
                <c:pt idx="105">
                  <c:v>326869.30274950369</c:v>
                </c:pt>
                <c:pt idx="106">
                  <c:v>326049.20591014018</c:v>
                </c:pt>
                <c:pt idx="107">
                  <c:v>325226.37541464547</c:v>
                </c:pt>
                <c:pt idx="108">
                  <c:v>324400.80215083243</c:v>
                </c:pt>
                <c:pt idx="109">
                  <c:v>323572.47697614005</c:v>
                </c:pt>
                <c:pt idx="110">
                  <c:v>322741.39071753202</c:v>
                </c:pt>
                <c:pt idx="111">
                  <c:v>321907.53417139529</c:v>
                </c:pt>
                <c:pt idx="112">
                  <c:v>321070.89810343808</c:v>
                </c:pt>
                <c:pt idx="113">
                  <c:v>320231.47324858769</c:v>
                </c:pt>
                <c:pt idx="114">
                  <c:v>319389.25031088782</c:v>
                </c:pt>
                <c:pt idx="115">
                  <c:v>318544.21996339562</c:v>
                </c:pt>
                <c:pt idx="116">
                  <c:v>317696.37284807843</c:v>
                </c:pt>
                <c:pt idx="117">
                  <c:v>316845.69957571017</c:v>
                </c:pt>
                <c:pt idx="118">
                  <c:v>315992.19072576734</c:v>
                </c:pt>
                <c:pt idx="119">
                  <c:v>315135.83684632473</c:v>
                </c:pt>
                <c:pt idx="120">
                  <c:v>314276.62845395063</c:v>
                </c:pt>
                <c:pt idx="121">
                  <c:v>313414.55603360198</c:v>
                </c:pt>
                <c:pt idx="122">
                  <c:v>312549.61003851885</c:v>
                </c:pt>
                <c:pt idx="123">
                  <c:v>311681.78089011874</c:v>
                </c:pt>
                <c:pt idx="124">
                  <c:v>310811.05897789064</c:v>
                </c:pt>
                <c:pt idx="125">
                  <c:v>309937.43465928844</c:v>
                </c:pt>
                <c:pt idx="126">
                  <c:v>309060.89825962426</c:v>
                </c:pt>
                <c:pt idx="127">
                  <c:v>308181.44007196114</c:v>
                </c:pt>
                <c:pt idx="128">
                  <c:v>307299.05035700585</c:v>
                </c:pt>
                <c:pt idx="129">
                  <c:v>306413.71934300067</c:v>
                </c:pt>
                <c:pt idx="130">
                  <c:v>305525.43722561549</c:v>
                </c:pt>
                <c:pt idx="131">
                  <c:v>304634.19416783901</c:v>
                </c:pt>
                <c:pt idx="132">
                  <c:v>303739.98029986996</c:v>
                </c:pt>
                <c:pt idx="133">
                  <c:v>302842.78571900766</c:v>
                </c:pt>
                <c:pt idx="134">
                  <c:v>301942.60048954253</c:v>
                </c:pt>
                <c:pt idx="135">
                  <c:v>301039.41464264586</c:v>
                </c:pt>
                <c:pt idx="136">
                  <c:v>300133.21817625948</c:v>
                </c:pt>
                <c:pt idx="137">
                  <c:v>299224.00105498516</c:v>
                </c:pt>
                <c:pt idx="138">
                  <c:v>298311.75320997328</c:v>
                </c:pt>
                <c:pt idx="139">
                  <c:v>297396.46453881136</c:v>
                </c:pt>
                <c:pt idx="140">
                  <c:v>296478.1249054122</c:v>
                </c:pt>
                <c:pt idx="141">
                  <c:v>295556.72413990175</c:v>
                </c:pt>
                <c:pt idx="142">
                  <c:v>294632.25203850627</c:v>
                </c:pt>
                <c:pt idx="143">
                  <c:v>293704.69836343947</c:v>
                </c:pt>
                <c:pt idx="144">
                  <c:v>292774.0528427891</c:v>
                </c:pt>
                <c:pt idx="145">
                  <c:v>291840.30517040321</c:v>
                </c:pt>
                <c:pt idx="146">
                  <c:v>290903.44500577607</c:v>
                </c:pt>
                <c:pt idx="147">
                  <c:v>289963.4619739335</c:v>
                </c:pt>
                <c:pt idx="148">
                  <c:v>289020.34566531813</c:v>
                </c:pt>
                <c:pt idx="149">
                  <c:v>288074.08563567401</c:v>
                </c:pt>
                <c:pt idx="150">
                  <c:v>287124.67140593106</c:v>
                </c:pt>
                <c:pt idx="151">
                  <c:v>286172.09246208897</c:v>
                </c:pt>
                <c:pt idx="152">
                  <c:v>285216.33825510077</c:v>
                </c:pt>
                <c:pt idx="153">
                  <c:v>284257.39820075594</c:v>
                </c:pt>
                <c:pt idx="154">
                  <c:v>283295.26167956326</c:v>
                </c:pt>
                <c:pt idx="155">
                  <c:v>282329.91803663329</c:v>
                </c:pt>
                <c:pt idx="156">
                  <c:v>281361.35658156022</c:v>
                </c:pt>
                <c:pt idx="157">
                  <c:v>280389.5665883036</c:v>
                </c:pt>
                <c:pt idx="158">
                  <c:v>279414.53729506943</c:v>
                </c:pt>
                <c:pt idx="159">
                  <c:v>278436.25790419115</c:v>
                </c:pt>
                <c:pt idx="160">
                  <c:v>277454.71758200997</c:v>
                </c:pt>
                <c:pt idx="161">
                  <c:v>276469.9054587548</c:v>
                </c:pt>
                <c:pt idx="162">
                  <c:v>275481.81062842213</c:v>
                </c:pt>
                <c:pt idx="163">
                  <c:v>274490.42214865505</c:v>
                </c:pt>
                <c:pt idx="164">
                  <c:v>273495.72904062207</c:v>
                </c:pt>
                <c:pt idx="165">
                  <c:v>272497.72028889565</c:v>
                </c:pt>
                <c:pt idx="166">
                  <c:v>271496.38484133012</c:v>
                </c:pt>
                <c:pt idx="167">
                  <c:v>270491.7116089394</c:v>
                </c:pt>
                <c:pt idx="168">
                  <c:v>269483.68946577405</c:v>
                </c:pt>
                <c:pt idx="169">
                  <c:v>268472.30724879814</c:v>
                </c:pt>
                <c:pt idx="170">
                  <c:v>267457.55375776562</c:v>
                </c:pt>
                <c:pt idx="171">
                  <c:v>266439.41775509634</c:v>
                </c:pt>
                <c:pt idx="172">
                  <c:v>265417.88796575146</c:v>
                </c:pt>
                <c:pt idx="173">
                  <c:v>264392.95307710877</c:v>
                </c:pt>
                <c:pt idx="174">
                  <c:v>263364.60173883731</c:v>
                </c:pt>
                <c:pt idx="175">
                  <c:v>262332.82256277162</c:v>
                </c:pt>
                <c:pt idx="176">
                  <c:v>261297.60412278568</c:v>
                </c:pt>
                <c:pt idx="177">
                  <c:v>260258.93495466645</c:v>
                </c:pt>
                <c:pt idx="178">
                  <c:v>259216.80355598681</c:v>
                </c:pt>
                <c:pt idx="179">
                  <c:v>258171.19838597826</c:v>
                </c:pt>
                <c:pt idx="180">
                  <c:v>257122.10786540303</c:v>
                </c:pt>
                <c:pt idx="181">
                  <c:v>256069.52037642588</c:v>
                </c:pt>
                <c:pt idx="182">
                  <c:v>255013.42426248547</c:v>
                </c:pt>
                <c:pt idx="183">
                  <c:v>253953.80782816524</c:v>
                </c:pt>
                <c:pt idx="184">
                  <c:v>252890.65933906395</c:v>
                </c:pt>
                <c:pt idx="185">
                  <c:v>251823.96702166565</c:v>
                </c:pt>
                <c:pt idx="186">
                  <c:v>250753.71906320937</c:v>
                </c:pt>
                <c:pt idx="187">
                  <c:v>249679.90361155823</c:v>
                </c:pt>
                <c:pt idx="188">
                  <c:v>248602.50877506824</c:v>
                </c:pt>
                <c:pt idx="189">
                  <c:v>247521.52262245663</c:v>
                </c:pt>
                <c:pt idx="190">
                  <c:v>246436.93318266966</c:v>
                </c:pt>
                <c:pt idx="191">
                  <c:v>245348.72844475004</c:v>
                </c:pt>
                <c:pt idx="192">
                  <c:v>244256.89635770404</c:v>
                </c:pt>
                <c:pt idx="193">
                  <c:v>243161.42483036788</c:v>
                </c:pt>
                <c:pt idx="194">
                  <c:v>242062.30173127394</c:v>
                </c:pt>
                <c:pt idx="195">
                  <c:v>240959.51488851634</c:v>
                </c:pt>
                <c:pt idx="196">
                  <c:v>239853.05208961622</c:v>
                </c:pt>
                <c:pt idx="197">
                  <c:v>238742.90108138643</c:v>
                </c:pt>
                <c:pt idx="198">
                  <c:v>237629.04956979587</c:v>
                </c:pt>
                <c:pt idx="199">
                  <c:v>236511.48521983335</c:v>
                </c:pt>
                <c:pt idx="200">
                  <c:v>235390.19565537095</c:v>
                </c:pt>
                <c:pt idx="201">
                  <c:v>234265.16845902702</c:v>
                </c:pt>
                <c:pt idx="202">
                  <c:v>233136.39117202861</c:v>
                </c:pt>
                <c:pt idx="203">
                  <c:v>232003.85129407354</c:v>
                </c:pt>
                <c:pt idx="204">
                  <c:v>230867.53628319193</c:v>
                </c:pt>
                <c:pt idx="205">
                  <c:v>229727.43355560739</c:v>
                </c:pt>
                <c:pt idx="206">
                  <c:v>228583.53048559758</c:v>
                </c:pt>
                <c:pt idx="207">
                  <c:v>227435.81440535441</c:v>
                </c:pt>
                <c:pt idx="208">
                  <c:v>226284.27260484375</c:v>
                </c:pt>
                <c:pt idx="209">
                  <c:v>225128.89233166471</c:v>
                </c:pt>
                <c:pt idx="210">
                  <c:v>223969.66079090841</c:v>
                </c:pt>
                <c:pt idx="211">
                  <c:v>222806.56514501627</c:v>
                </c:pt>
                <c:pt idx="212">
                  <c:v>221639.59251363782</c:v>
                </c:pt>
                <c:pt idx="213">
                  <c:v>220468.72997348811</c:v>
                </c:pt>
                <c:pt idx="214">
                  <c:v>219293.96455820458</c:v>
                </c:pt>
                <c:pt idx="215">
                  <c:v>218115.28325820342</c:v>
                </c:pt>
                <c:pt idx="216">
                  <c:v>216932.67302053559</c:v>
                </c:pt>
                <c:pt idx="217">
                  <c:v>215746.12074874219</c:v>
                </c:pt>
                <c:pt idx="218">
                  <c:v>214555.61330270951</c:v>
                </c:pt>
                <c:pt idx="219">
                  <c:v>213361.13749852337</c:v>
                </c:pt>
                <c:pt idx="220">
                  <c:v>212162.68010832329</c:v>
                </c:pt>
                <c:pt idx="221">
                  <c:v>210960.22786015586</c:v>
                </c:pt>
                <c:pt idx="222">
                  <c:v>209753.76743782789</c:v>
                </c:pt>
                <c:pt idx="223">
                  <c:v>208543.28548075882</c:v>
                </c:pt>
                <c:pt idx="224">
                  <c:v>207328.76858383283</c:v>
                </c:pt>
                <c:pt idx="225">
                  <c:v>206110.20329725044</c:v>
                </c:pt>
                <c:pt idx="226">
                  <c:v>204887.57612637943</c:v>
                </c:pt>
                <c:pt idx="227">
                  <c:v>203660.87353160552</c:v>
                </c:pt>
                <c:pt idx="228">
                  <c:v>202430.08192818236</c:v>
                </c:pt>
                <c:pt idx="229">
                  <c:v>201195.18768608113</c:v>
                </c:pt>
                <c:pt idx="230">
                  <c:v>199956.17712983958</c:v>
                </c:pt>
                <c:pt idx="231">
                  <c:v>198713.03653841052</c:v>
                </c:pt>
                <c:pt idx="232">
                  <c:v>197465.75214501005</c:v>
                </c:pt>
                <c:pt idx="233">
                  <c:v>196214.31013696492</c:v>
                </c:pt>
                <c:pt idx="234">
                  <c:v>194958.69665555964</c:v>
                </c:pt>
                <c:pt idx="235">
                  <c:v>193698.89779588301</c:v>
                </c:pt>
                <c:pt idx="236">
                  <c:v>192434.89960667412</c:v>
                </c:pt>
                <c:pt idx="237">
                  <c:v>191166.68809016785</c:v>
                </c:pt>
                <c:pt idx="238">
                  <c:v>189894.24920193991</c:v>
                </c:pt>
                <c:pt idx="239">
                  <c:v>188617.56885075121</c:v>
                </c:pt>
                <c:pt idx="240">
                  <c:v>187336.63289839186</c:v>
                </c:pt>
                <c:pt idx="241">
                  <c:v>186051.42715952467</c:v>
                </c:pt>
                <c:pt idx="242">
                  <c:v>184761.93740152792</c:v>
                </c:pt>
                <c:pt idx="243">
                  <c:v>183468.14934433784</c:v>
                </c:pt>
                <c:pt idx="244">
                  <c:v>182170.04866029046</c:v>
                </c:pt>
                <c:pt idx="245">
                  <c:v>180867.62097396291</c:v>
                </c:pt>
                <c:pt idx="246">
                  <c:v>179560.85186201427</c:v>
                </c:pt>
                <c:pt idx="247">
                  <c:v>178249.72685302582</c:v>
                </c:pt>
                <c:pt idx="248">
                  <c:v>176934.23142734074</c:v>
                </c:pt>
                <c:pt idx="249">
                  <c:v>175614.35101690338</c:v>
                </c:pt>
                <c:pt idx="250">
                  <c:v>174290.07100509788</c:v>
                </c:pt>
                <c:pt idx="251">
                  <c:v>172961.37672658637</c:v>
                </c:pt>
                <c:pt idx="252">
                  <c:v>171628.25346714648</c:v>
                </c:pt>
                <c:pt idx="253">
                  <c:v>170290.68646350846</c:v>
                </c:pt>
                <c:pt idx="254">
                  <c:v>168948.66090319166</c:v>
                </c:pt>
                <c:pt idx="255">
                  <c:v>167602.16192434047</c:v>
                </c:pt>
                <c:pt idx="256">
                  <c:v>166251.17461555978</c:v>
                </c:pt>
                <c:pt idx="257">
                  <c:v>164895.68401574981</c:v>
                </c:pt>
                <c:pt idx="258">
                  <c:v>163535.67511394047</c:v>
                </c:pt>
                <c:pt idx="259">
                  <c:v>162171.1328491251</c:v>
                </c:pt>
                <c:pt idx="260">
                  <c:v>160802.04211009369</c:v>
                </c:pt>
                <c:pt idx="261">
                  <c:v>159428.38773526551</c:v>
                </c:pt>
                <c:pt idx="262">
                  <c:v>158050.15451252123</c:v>
                </c:pt>
                <c:pt idx="263">
                  <c:v>156667.32717903447</c:v>
                </c:pt>
                <c:pt idx="264">
                  <c:v>155279.89042110275</c:v>
                </c:pt>
                <c:pt idx="265">
                  <c:v>153887.82887397794</c:v>
                </c:pt>
                <c:pt idx="266">
                  <c:v>152491.12712169602</c:v>
                </c:pt>
                <c:pt idx="267">
                  <c:v>151089.7696969065</c:v>
                </c:pt>
                <c:pt idx="268">
                  <c:v>149683.74108070103</c:v>
                </c:pt>
                <c:pt idx="269">
                  <c:v>148273.02570244152</c:v>
                </c:pt>
                <c:pt idx="270">
                  <c:v>146857.60793958782</c:v>
                </c:pt>
                <c:pt idx="271">
                  <c:v>145437.47211752459</c:v>
                </c:pt>
                <c:pt idx="272">
                  <c:v>144012.60250938783</c:v>
                </c:pt>
                <c:pt idx="273">
                  <c:v>142582.9833358906</c:v>
                </c:pt>
                <c:pt idx="274">
                  <c:v>141148.5987651484</c:v>
                </c:pt>
                <c:pt idx="275">
                  <c:v>139709.43291250372</c:v>
                </c:pt>
                <c:pt idx="276">
                  <c:v>138265.46984035024</c:v>
                </c:pt>
                <c:pt idx="277">
                  <c:v>136816.69355795623</c:v>
                </c:pt>
                <c:pt idx="278">
                  <c:v>135363.08802128758</c:v>
                </c:pt>
                <c:pt idx="279">
                  <c:v>133904.63713283004</c:v>
                </c:pt>
                <c:pt idx="280">
                  <c:v>132441.32474141096</c:v>
                </c:pt>
                <c:pt idx="281">
                  <c:v>130973.13464202049</c:v>
                </c:pt>
                <c:pt idx="282">
                  <c:v>129500.05057563206</c:v>
                </c:pt>
                <c:pt idx="283">
                  <c:v>128022.05622902233</c:v>
                </c:pt>
                <c:pt idx="284">
                  <c:v>126539.13523459056</c:v>
                </c:pt>
                <c:pt idx="285">
                  <c:v>125051.27117017737</c:v>
                </c:pt>
                <c:pt idx="286">
                  <c:v>123558.44755888279</c:v>
                </c:pt>
                <c:pt idx="287">
                  <c:v>122060.6478688839</c:v>
                </c:pt>
                <c:pt idx="288">
                  <c:v>120557.85551325168</c:v>
                </c:pt>
                <c:pt idx="289">
                  <c:v>119050.05384976734</c:v>
                </c:pt>
                <c:pt idx="290">
                  <c:v>117537.22618073806</c:v>
                </c:pt>
                <c:pt idx="291">
                  <c:v>116019.35575281201</c:v>
                </c:pt>
                <c:pt idx="292">
                  <c:v>114496.42575679289</c:v>
                </c:pt>
                <c:pt idx="293">
                  <c:v>112968.4193274537</c:v>
                </c:pt>
                <c:pt idx="294">
                  <c:v>111435.31954335004</c:v>
                </c:pt>
                <c:pt idx="295">
                  <c:v>109897.1094266327</c:v>
                </c:pt>
                <c:pt idx="296">
                  <c:v>108353.77194285963</c:v>
                </c:pt>
                <c:pt idx="297">
                  <c:v>106805.29000080732</c:v>
                </c:pt>
                <c:pt idx="298">
                  <c:v>105251.64645228151</c:v>
                </c:pt>
                <c:pt idx="299">
                  <c:v>103692.82409192728</c:v>
                </c:pt>
                <c:pt idx="300">
                  <c:v>102128.80565703854</c:v>
                </c:pt>
                <c:pt idx="301">
                  <c:v>100559.57382736682</c:v>
                </c:pt>
                <c:pt idx="302">
                  <c:v>98985.11122492954</c:v>
                </c:pt>
                <c:pt idx="303">
                  <c:v>97405.400413817464</c:v>
                </c:pt>
                <c:pt idx="304">
                  <c:v>95820.423900001682</c:v>
                </c:pt>
                <c:pt idx="305">
                  <c:v>94230.164131139856</c:v>
                </c:pt>
                <c:pt idx="306">
                  <c:v>92634.603496381824</c:v>
                </c:pt>
                <c:pt idx="307">
                  <c:v>91033.72432617459</c:v>
                </c:pt>
                <c:pt idx="308">
                  <c:v>89427.50889206666</c:v>
                </c:pt>
                <c:pt idx="309">
                  <c:v>87815.939406511709</c:v>
                </c:pt>
                <c:pt idx="310">
                  <c:v>86198.998022671571</c:v>
                </c:pt>
                <c:pt idx="311">
                  <c:v>84576.666834218631</c:v>
                </c:pt>
                <c:pt idx="312">
                  <c:v>82948.927875137524</c:v>
                </c:pt>
                <c:pt idx="313">
                  <c:v>81315.763119526149</c:v>
                </c:pt>
                <c:pt idx="314">
                  <c:v>79677.154481396065</c:v>
                </c:pt>
                <c:pt idx="315">
                  <c:v>78033.083814472207</c:v>
                </c:pt>
                <c:pt idx="316">
                  <c:v>76383.532911991948</c:v>
                </c:pt>
                <c:pt idx="317">
                  <c:v>74728.483506503413</c:v>
                </c:pt>
                <c:pt idx="318">
                  <c:v>73067.91726966326</c:v>
                </c:pt>
                <c:pt idx="319">
                  <c:v>71401.81581203363</c:v>
                </c:pt>
                <c:pt idx="320">
                  <c:v>69730.160682878573</c:v>
                </c:pt>
                <c:pt idx="321">
                  <c:v>68052.933369959661</c:v>
                </c:pt>
                <c:pt idx="322">
                  <c:v>66370.115299331024</c:v>
                </c:pt>
                <c:pt idx="323">
                  <c:v>64681.68783513362</c:v>
                </c:pt>
                <c:pt idx="324">
                  <c:v>62987.632279388898</c:v>
                </c:pt>
                <c:pt idx="325">
                  <c:v>61287.92987179169</c:v>
                </c:pt>
                <c:pt idx="326">
                  <c:v>59582.561789502492</c:v>
                </c:pt>
                <c:pt idx="327">
                  <c:v>57871.509146938995</c:v>
                </c:pt>
                <c:pt idx="328">
                  <c:v>56154.752995566952</c:v>
                </c:pt>
                <c:pt idx="329">
                  <c:v>54432.274323690341</c:v>
                </c:pt>
                <c:pt idx="330">
                  <c:v>52704.054056240806</c:v>
                </c:pt>
                <c:pt idx="331">
                  <c:v>50970.073054566441</c:v>
                </c:pt>
                <c:pt idx="332">
                  <c:v>49230.312116219822</c:v>
                </c:pt>
                <c:pt idx="333">
                  <c:v>47484.751974745384</c:v>
                </c:pt>
                <c:pt idx="334">
                  <c:v>45733.373299466031</c:v>
                </c:pt>
                <c:pt idx="335">
                  <c:v>43976.156695269077</c:v>
                </c:pt>
                <c:pt idx="336">
                  <c:v>42213.082702391468</c:v>
                </c:pt>
                <c:pt idx="337">
                  <c:v>40444.131796204267</c:v>
                </c:pt>
                <c:pt idx="338">
                  <c:v>38669.284386996442</c:v>
                </c:pt>
                <c:pt idx="339">
                  <c:v>36888.520819757927</c:v>
                </c:pt>
                <c:pt idx="340">
                  <c:v>35101.821373961946</c:v>
                </c:pt>
                <c:pt idx="341">
                  <c:v>33309.166263346648</c:v>
                </c:pt>
                <c:pt idx="342">
                  <c:v>31510.535635695964</c:v>
                </c:pt>
                <c:pt idx="343">
                  <c:v>29705.909572619777</c:v>
                </c:pt>
                <c:pt idx="344">
                  <c:v>27895.268089333338</c:v>
                </c:pt>
                <c:pt idx="345">
                  <c:v>26078.591134435945</c:v>
                </c:pt>
                <c:pt idx="346">
                  <c:v>24255.858589688894</c:v>
                </c:pt>
                <c:pt idx="347">
                  <c:v>22427.050269792686</c:v>
                </c:pt>
                <c:pt idx="348">
                  <c:v>20592.14592216349</c:v>
                </c:pt>
                <c:pt idx="349">
                  <c:v>18751.125226708864</c:v>
                </c:pt>
                <c:pt idx="350">
                  <c:v>16903.967795602723</c:v>
                </c:pt>
                <c:pt idx="351">
                  <c:v>15050.65317305956</c:v>
                </c:pt>
                <c:pt idx="352">
                  <c:v>13191.160835107921</c:v>
                </c:pt>
                <c:pt idx="353">
                  <c:v>11325.47018936311</c:v>
                </c:pt>
                <c:pt idx="354">
                  <c:v>9453.5605747991485</c:v>
                </c:pt>
                <c:pt idx="355">
                  <c:v>7575.4112615199747</c:v>
                </c:pt>
                <c:pt idx="356">
                  <c:v>5691.0014505298705</c:v>
                </c:pt>
                <c:pt idx="357">
                  <c:v>3800.3102735031325</c:v>
                </c:pt>
                <c:pt idx="358">
                  <c:v>1903.3167925529717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2-4D9A-A0F5-5D5E85C82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904160"/>
        <c:axId val="1"/>
      </c:lineChart>
      <c:catAx>
        <c:axId val="7879041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crossAx val="787904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431909608615959"/>
          <c:y val="3.4883819959972182E-2"/>
          <c:w val="0.49810698187992331"/>
          <c:h val="0.13953527983988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0"/>
    <c:dispBlanksAs val="gap"/>
    <c:showDLblsOverMax val="0"/>
  </c:chart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EQUITYRECAPTURE!$I$35:$I$394</c:f>
              <c:numCache>
                <c:formatCode>"$"#,##0.00</c:formatCode>
                <c:ptCount val="360"/>
                <c:pt idx="0">
                  <c:v>399423.67215147149</c:v>
                </c:pt>
                <c:pt idx="1">
                  <c:v>398845.42321011453</c:v>
                </c:pt>
                <c:pt idx="2">
                  <c:v>398265.24677228642</c:v>
                </c:pt>
                <c:pt idx="3">
                  <c:v>397683.13641299889</c:v>
                </c:pt>
                <c:pt idx="4">
                  <c:v>397099.08568584704</c:v>
                </c:pt>
                <c:pt idx="5">
                  <c:v>396513.088122938</c:v>
                </c:pt>
                <c:pt idx="6">
                  <c:v>395925.1372348193</c:v>
                </c:pt>
                <c:pt idx="7">
                  <c:v>395335.22651040688</c:v>
                </c:pt>
                <c:pt idx="8">
                  <c:v>394743.34941691306</c:v>
                </c:pt>
                <c:pt idx="9">
                  <c:v>394149.49939977424</c:v>
                </c:pt>
                <c:pt idx="10">
                  <c:v>393553.66988257831</c:v>
                </c:pt>
                <c:pt idx="11">
                  <c:v>392955.85426699172</c:v>
                </c:pt>
                <c:pt idx="12">
                  <c:v>392356.04593268654</c:v>
                </c:pt>
                <c:pt idx="13">
                  <c:v>391754.23823726701</c:v>
                </c:pt>
                <c:pt idx="14">
                  <c:v>391150.42451619607</c:v>
                </c:pt>
                <c:pt idx="15">
                  <c:v>390544.59808272158</c:v>
                </c:pt>
                <c:pt idx="16">
                  <c:v>389936.75222780218</c:v>
                </c:pt>
                <c:pt idx="17">
                  <c:v>389326.880220033</c:v>
                </c:pt>
                <c:pt idx="18">
                  <c:v>388714.97530557128</c:v>
                </c:pt>
                <c:pt idx="19">
                  <c:v>388101.03070806136</c:v>
                </c:pt>
                <c:pt idx="20">
                  <c:v>387485.03962855972</c:v>
                </c:pt>
                <c:pt idx="21">
                  <c:v>386866.99524545972</c:v>
                </c:pt>
                <c:pt idx="22">
                  <c:v>386246.89071441611</c:v>
                </c:pt>
                <c:pt idx="23">
                  <c:v>385624.71916826896</c:v>
                </c:pt>
                <c:pt idx="24">
                  <c:v>385000.47371696803</c:v>
                </c:pt>
                <c:pt idx="25">
                  <c:v>384374.14744749607</c:v>
                </c:pt>
                <c:pt idx="26">
                  <c:v>383745.73342379252</c:v>
                </c:pt>
                <c:pt idx="27">
                  <c:v>383115.22468667664</c:v>
                </c:pt>
                <c:pt idx="28">
                  <c:v>382482.61425377039</c:v>
                </c:pt>
                <c:pt idx="29">
                  <c:v>381847.89511942113</c:v>
                </c:pt>
                <c:pt idx="30">
                  <c:v>381211.060254624</c:v>
                </c:pt>
                <c:pt idx="31">
                  <c:v>380572.10260694422</c:v>
                </c:pt>
                <c:pt idx="32">
                  <c:v>379931.01510043885</c:v>
                </c:pt>
                <c:pt idx="33">
                  <c:v>379287.79063557845</c:v>
                </c:pt>
                <c:pt idx="34">
                  <c:v>378642.42208916857</c:v>
                </c:pt>
                <c:pt idx="35">
                  <c:v>377994.90231427061</c:v>
                </c:pt>
                <c:pt idx="36">
                  <c:v>377345.224140123</c:v>
                </c:pt>
                <c:pt idx="37">
                  <c:v>376693.38037206157</c:v>
                </c:pt>
                <c:pt idx="38">
                  <c:v>376039.36379143992</c:v>
                </c:pt>
                <c:pt idx="39">
                  <c:v>375383.16715554957</c:v>
                </c:pt>
                <c:pt idx="40">
                  <c:v>374724.78319753957</c:v>
                </c:pt>
                <c:pt idx="41">
                  <c:v>374064.20462633617</c:v>
                </c:pt>
                <c:pt idx="42">
                  <c:v>373401.42412656214</c:v>
                </c:pt>
                <c:pt idx="43">
                  <c:v>372736.43435845553</c:v>
                </c:pt>
                <c:pt idx="44">
                  <c:v>372069.22795778856</c:v>
                </c:pt>
                <c:pt idx="45">
                  <c:v>371399.797535786</c:v>
                </c:pt>
                <c:pt idx="46">
                  <c:v>370728.13567904342</c:v>
                </c:pt>
                <c:pt idx="47">
                  <c:v>370054.23494944506</c:v>
                </c:pt>
                <c:pt idx="48">
                  <c:v>369378.08788408135</c:v>
                </c:pt>
                <c:pt idx="49">
                  <c:v>368699.68699516647</c:v>
                </c:pt>
                <c:pt idx="50">
                  <c:v>368019.0247699552</c:v>
                </c:pt>
                <c:pt idx="51">
                  <c:v>367336.09367065987</c:v>
                </c:pt>
                <c:pt idx="52">
                  <c:v>366650.88613436691</c:v>
                </c:pt>
                <c:pt idx="53">
                  <c:v>365963.39457295294</c:v>
                </c:pt>
                <c:pt idx="54">
                  <c:v>365273.61137300095</c:v>
                </c:pt>
                <c:pt idx="55">
                  <c:v>364581.52889571578</c:v>
                </c:pt>
                <c:pt idx="56">
                  <c:v>363887.13947683969</c:v>
                </c:pt>
                <c:pt idx="57">
                  <c:v>363190.43542656733</c:v>
                </c:pt>
                <c:pt idx="58">
                  <c:v>362491.40902946074</c:v>
                </c:pt>
                <c:pt idx="59">
                  <c:v>361790.05254436377</c:v>
                </c:pt>
                <c:pt idx="60">
                  <c:v>361086.35820431646</c:v>
                </c:pt>
                <c:pt idx="61">
                  <c:v>360380.31821646902</c:v>
                </c:pt>
                <c:pt idx="62">
                  <c:v>359671.92476199544</c:v>
                </c:pt>
                <c:pt idx="63">
                  <c:v>358961.16999600694</c:v>
                </c:pt>
                <c:pt idx="64">
                  <c:v>358248.04604746512</c:v>
                </c:pt>
                <c:pt idx="65">
                  <c:v>357532.54501909483</c:v>
                </c:pt>
                <c:pt idx="66">
                  <c:v>356814.65898729663</c:v>
                </c:pt>
                <c:pt idx="67">
                  <c:v>356094.3800020591</c:v>
                </c:pt>
                <c:pt idx="68">
                  <c:v>355371.70008687081</c:v>
                </c:pt>
                <c:pt idx="69">
                  <c:v>354646.61123863189</c:v>
                </c:pt>
                <c:pt idx="70">
                  <c:v>353919.10542756546</c:v>
                </c:pt>
                <c:pt idx="71">
                  <c:v>353189.17459712882</c:v>
                </c:pt>
                <c:pt idx="72">
                  <c:v>352456.81066392409</c:v>
                </c:pt>
                <c:pt idx="73">
                  <c:v>351722.00551760866</c:v>
                </c:pt>
                <c:pt idx="74">
                  <c:v>350984.7510208055</c:v>
                </c:pt>
                <c:pt idx="75">
                  <c:v>350245.03900901304</c:v>
                </c:pt>
                <c:pt idx="76">
                  <c:v>349502.86129051459</c:v>
                </c:pt>
                <c:pt idx="77">
                  <c:v>348758.20964628778</c:v>
                </c:pt>
                <c:pt idx="78">
                  <c:v>348011.07582991355</c:v>
                </c:pt>
                <c:pt idx="79">
                  <c:v>347261.45156748476</c:v>
                </c:pt>
                <c:pt idx="80">
                  <c:v>346509.32855751453</c:v>
                </c:pt>
                <c:pt idx="81">
                  <c:v>345754.69847084442</c:v>
                </c:pt>
                <c:pt idx="82">
                  <c:v>344997.55295055208</c:v>
                </c:pt>
                <c:pt idx="83">
                  <c:v>344237.88361185876</c:v>
                </c:pt>
                <c:pt idx="84">
                  <c:v>343475.68204203644</c:v>
                </c:pt>
                <c:pt idx="85">
                  <c:v>342710.93980031472</c:v>
                </c:pt>
                <c:pt idx="86">
                  <c:v>341943.64841778728</c:v>
                </c:pt>
                <c:pt idx="87">
                  <c:v>341173.79939731804</c:v>
                </c:pt>
                <c:pt idx="88">
                  <c:v>340401.38421344728</c:v>
                </c:pt>
                <c:pt idx="89">
                  <c:v>339626.39431229694</c:v>
                </c:pt>
                <c:pt idx="90">
                  <c:v>338848.82111147611</c:v>
                </c:pt>
                <c:pt idx="91">
                  <c:v>338068.65599998587</c:v>
                </c:pt>
                <c:pt idx="92">
                  <c:v>337285.89033812401</c:v>
                </c:pt>
                <c:pt idx="93">
                  <c:v>336500.51545738924</c:v>
                </c:pt>
                <c:pt idx="94">
                  <c:v>335712.52266038535</c:v>
                </c:pt>
                <c:pt idx="95">
                  <c:v>334921.90322072478</c:v>
                </c:pt>
                <c:pt idx="96">
                  <c:v>334128.64838293201</c:v>
                </c:pt>
                <c:pt idx="97">
                  <c:v>333332.7493623466</c:v>
                </c:pt>
                <c:pt idx="98">
                  <c:v>332534.1973450259</c:v>
                </c:pt>
                <c:pt idx="99">
                  <c:v>331732.98348764749</c:v>
                </c:pt>
                <c:pt idx="100">
                  <c:v>330929.09891741117</c:v>
                </c:pt>
                <c:pt idx="101">
                  <c:v>330122.53473194072</c:v>
                </c:pt>
                <c:pt idx="102">
                  <c:v>329313.28199918533</c:v>
                </c:pt>
                <c:pt idx="103">
                  <c:v>328501.33175732079</c:v>
                </c:pt>
                <c:pt idx="104">
                  <c:v>327686.67501465004</c:v>
                </c:pt>
                <c:pt idx="105">
                  <c:v>326869.30274950369</c:v>
                </c:pt>
                <c:pt idx="106">
                  <c:v>326049.20591014018</c:v>
                </c:pt>
                <c:pt idx="107">
                  <c:v>325226.37541464547</c:v>
                </c:pt>
                <c:pt idx="108">
                  <c:v>324400.80215083243</c:v>
                </c:pt>
                <c:pt idx="109">
                  <c:v>323572.47697614005</c:v>
                </c:pt>
                <c:pt idx="110">
                  <c:v>322741.39071753202</c:v>
                </c:pt>
                <c:pt idx="111">
                  <c:v>321907.53417139529</c:v>
                </c:pt>
                <c:pt idx="112">
                  <c:v>321070.89810343808</c:v>
                </c:pt>
                <c:pt idx="113">
                  <c:v>320231.47324858769</c:v>
                </c:pt>
                <c:pt idx="114">
                  <c:v>319389.25031088782</c:v>
                </c:pt>
                <c:pt idx="115">
                  <c:v>318544.21996339562</c:v>
                </c:pt>
                <c:pt idx="116">
                  <c:v>317696.37284807843</c:v>
                </c:pt>
                <c:pt idx="117">
                  <c:v>316845.69957571017</c:v>
                </c:pt>
                <c:pt idx="118">
                  <c:v>315992.19072576734</c:v>
                </c:pt>
                <c:pt idx="119">
                  <c:v>315135.83684632473</c:v>
                </c:pt>
                <c:pt idx="120">
                  <c:v>314276.62845395063</c:v>
                </c:pt>
                <c:pt idx="121">
                  <c:v>313414.55603360198</c:v>
                </c:pt>
                <c:pt idx="122">
                  <c:v>312549.61003851885</c:v>
                </c:pt>
                <c:pt idx="123">
                  <c:v>311681.78089011874</c:v>
                </c:pt>
                <c:pt idx="124">
                  <c:v>310811.05897789064</c:v>
                </c:pt>
                <c:pt idx="125">
                  <c:v>309937.43465928844</c:v>
                </c:pt>
                <c:pt idx="126">
                  <c:v>309060.89825962426</c:v>
                </c:pt>
                <c:pt idx="127">
                  <c:v>308181.44007196114</c:v>
                </c:pt>
                <c:pt idx="128">
                  <c:v>307299.05035700585</c:v>
                </c:pt>
                <c:pt idx="129">
                  <c:v>306413.71934300067</c:v>
                </c:pt>
                <c:pt idx="130">
                  <c:v>305525.43722561549</c:v>
                </c:pt>
                <c:pt idx="131">
                  <c:v>304634.19416783901</c:v>
                </c:pt>
                <c:pt idx="132">
                  <c:v>303739.98029986996</c:v>
                </c:pt>
                <c:pt idx="133">
                  <c:v>302842.78571900766</c:v>
                </c:pt>
                <c:pt idx="134">
                  <c:v>301942.60048954253</c:v>
                </c:pt>
                <c:pt idx="135">
                  <c:v>301039.41464264586</c:v>
                </c:pt>
                <c:pt idx="136">
                  <c:v>300133.21817625948</c:v>
                </c:pt>
                <c:pt idx="137">
                  <c:v>299224.00105498516</c:v>
                </c:pt>
                <c:pt idx="138">
                  <c:v>298311.75320997328</c:v>
                </c:pt>
                <c:pt idx="139">
                  <c:v>297396.46453881136</c:v>
                </c:pt>
                <c:pt idx="140">
                  <c:v>296478.1249054122</c:v>
                </c:pt>
                <c:pt idx="141">
                  <c:v>295556.72413990175</c:v>
                </c:pt>
                <c:pt idx="142">
                  <c:v>294632.25203850627</c:v>
                </c:pt>
                <c:pt idx="143">
                  <c:v>293704.69836343947</c:v>
                </c:pt>
                <c:pt idx="144">
                  <c:v>292774.0528427891</c:v>
                </c:pt>
                <c:pt idx="145">
                  <c:v>291840.30517040321</c:v>
                </c:pt>
                <c:pt idx="146">
                  <c:v>290903.44500577607</c:v>
                </c:pt>
                <c:pt idx="147">
                  <c:v>289963.4619739335</c:v>
                </c:pt>
                <c:pt idx="148">
                  <c:v>289020.34566531813</c:v>
                </c:pt>
                <c:pt idx="149">
                  <c:v>288074.08563567401</c:v>
                </c:pt>
                <c:pt idx="150">
                  <c:v>287124.67140593106</c:v>
                </c:pt>
                <c:pt idx="151">
                  <c:v>286172.09246208897</c:v>
                </c:pt>
                <c:pt idx="152">
                  <c:v>285216.33825510077</c:v>
                </c:pt>
                <c:pt idx="153">
                  <c:v>284257.39820075594</c:v>
                </c:pt>
                <c:pt idx="154">
                  <c:v>283295.26167956326</c:v>
                </c:pt>
                <c:pt idx="155">
                  <c:v>282329.91803663329</c:v>
                </c:pt>
                <c:pt idx="156">
                  <c:v>281361.35658156022</c:v>
                </c:pt>
                <c:pt idx="157">
                  <c:v>280389.5665883036</c:v>
                </c:pt>
                <c:pt idx="158">
                  <c:v>279414.53729506943</c:v>
                </c:pt>
                <c:pt idx="159">
                  <c:v>278436.25790419115</c:v>
                </c:pt>
                <c:pt idx="160">
                  <c:v>277454.71758200997</c:v>
                </c:pt>
                <c:pt idx="161">
                  <c:v>276469.9054587548</c:v>
                </c:pt>
                <c:pt idx="162">
                  <c:v>275481.81062842213</c:v>
                </c:pt>
                <c:pt idx="163">
                  <c:v>274490.42214865505</c:v>
                </c:pt>
                <c:pt idx="164">
                  <c:v>273495.72904062207</c:v>
                </c:pt>
                <c:pt idx="165">
                  <c:v>272497.72028889565</c:v>
                </c:pt>
                <c:pt idx="166">
                  <c:v>271496.38484133012</c:v>
                </c:pt>
                <c:pt idx="167">
                  <c:v>270491.7116089394</c:v>
                </c:pt>
                <c:pt idx="168">
                  <c:v>269483.68946577405</c:v>
                </c:pt>
                <c:pt idx="169">
                  <c:v>268472.30724879814</c:v>
                </c:pt>
                <c:pt idx="170">
                  <c:v>267457.55375776562</c:v>
                </c:pt>
                <c:pt idx="171">
                  <c:v>266439.41775509634</c:v>
                </c:pt>
                <c:pt idx="172">
                  <c:v>265417.88796575146</c:v>
                </c:pt>
                <c:pt idx="173">
                  <c:v>264392.95307710877</c:v>
                </c:pt>
                <c:pt idx="174">
                  <c:v>263364.60173883731</c:v>
                </c:pt>
                <c:pt idx="175">
                  <c:v>262332.82256277162</c:v>
                </c:pt>
                <c:pt idx="176">
                  <c:v>261297.60412278568</c:v>
                </c:pt>
                <c:pt idx="177">
                  <c:v>260258.93495466645</c:v>
                </c:pt>
                <c:pt idx="178">
                  <c:v>259216.80355598681</c:v>
                </c:pt>
                <c:pt idx="179">
                  <c:v>258171.19838597826</c:v>
                </c:pt>
                <c:pt idx="180">
                  <c:v>257122.10786540303</c:v>
                </c:pt>
                <c:pt idx="181">
                  <c:v>256069.52037642588</c:v>
                </c:pt>
                <c:pt idx="182">
                  <c:v>255013.42426248547</c:v>
                </c:pt>
                <c:pt idx="183">
                  <c:v>253953.80782816524</c:v>
                </c:pt>
                <c:pt idx="184">
                  <c:v>252890.65933906395</c:v>
                </c:pt>
                <c:pt idx="185">
                  <c:v>251823.96702166565</c:v>
                </c:pt>
                <c:pt idx="186">
                  <c:v>250753.71906320937</c:v>
                </c:pt>
                <c:pt idx="187">
                  <c:v>249679.90361155823</c:v>
                </c:pt>
                <c:pt idx="188">
                  <c:v>248602.50877506824</c:v>
                </c:pt>
                <c:pt idx="189">
                  <c:v>247521.52262245663</c:v>
                </c:pt>
                <c:pt idx="190">
                  <c:v>246436.93318266966</c:v>
                </c:pt>
                <c:pt idx="191">
                  <c:v>245348.72844475004</c:v>
                </c:pt>
                <c:pt idx="192">
                  <c:v>244256.89635770404</c:v>
                </c:pt>
                <c:pt idx="193">
                  <c:v>243161.42483036788</c:v>
                </c:pt>
                <c:pt idx="194">
                  <c:v>242062.30173127394</c:v>
                </c:pt>
                <c:pt idx="195">
                  <c:v>240959.51488851634</c:v>
                </c:pt>
                <c:pt idx="196">
                  <c:v>239853.05208961622</c:v>
                </c:pt>
                <c:pt idx="197">
                  <c:v>238742.90108138643</c:v>
                </c:pt>
                <c:pt idx="198">
                  <c:v>237629.04956979587</c:v>
                </c:pt>
                <c:pt idx="199">
                  <c:v>236511.48521983335</c:v>
                </c:pt>
                <c:pt idx="200">
                  <c:v>235390.19565537095</c:v>
                </c:pt>
                <c:pt idx="201">
                  <c:v>234265.16845902702</c:v>
                </c:pt>
                <c:pt idx="202">
                  <c:v>233136.39117202861</c:v>
                </c:pt>
                <c:pt idx="203">
                  <c:v>232003.85129407354</c:v>
                </c:pt>
                <c:pt idx="204">
                  <c:v>230867.53628319193</c:v>
                </c:pt>
                <c:pt idx="205">
                  <c:v>229727.43355560739</c:v>
                </c:pt>
                <c:pt idx="206">
                  <c:v>228583.53048559758</c:v>
                </c:pt>
                <c:pt idx="207">
                  <c:v>227435.81440535441</c:v>
                </c:pt>
                <c:pt idx="208">
                  <c:v>226284.27260484375</c:v>
                </c:pt>
                <c:pt idx="209">
                  <c:v>225128.89233166471</c:v>
                </c:pt>
                <c:pt idx="210">
                  <c:v>223969.66079090841</c:v>
                </c:pt>
                <c:pt idx="211">
                  <c:v>222806.56514501627</c:v>
                </c:pt>
                <c:pt idx="212">
                  <c:v>221639.59251363782</c:v>
                </c:pt>
                <c:pt idx="213">
                  <c:v>220468.72997348811</c:v>
                </c:pt>
                <c:pt idx="214">
                  <c:v>219293.96455820458</c:v>
                </c:pt>
                <c:pt idx="215">
                  <c:v>218115.28325820342</c:v>
                </c:pt>
                <c:pt idx="216">
                  <c:v>216932.67302053559</c:v>
                </c:pt>
                <c:pt idx="217">
                  <c:v>215746.12074874219</c:v>
                </c:pt>
                <c:pt idx="218">
                  <c:v>214555.61330270951</c:v>
                </c:pt>
                <c:pt idx="219">
                  <c:v>213361.13749852337</c:v>
                </c:pt>
                <c:pt idx="220">
                  <c:v>212162.68010832329</c:v>
                </c:pt>
                <c:pt idx="221">
                  <c:v>210960.22786015586</c:v>
                </c:pt>
                <c:pt idx="222">
                  <c:v>209753.76743782789</c:v>
                </c:pt>
                <c:pt idx="223">
                  <c:v>208543.28548075882</c:v>
                </c:pt>
                <c:pt idx="224">
                  <c:v>207328.76858383283</c:v>
                </c:pt>
                <c:pt idx="225">
                  <c:v>206110.20329725044</c:v>
                </c:pt>
                <c:pt idx="226">
                  <c:v>204887.57612637943</c:v>
                </c:pt>
                <c:pt idx="227">
                  <c:v>203660.87353160552</c:v>
                </c:pt>
                <c:pt idx="228">
                  <c:v>202430.08192818236</c:v>
                </c:pt>
                <c:pt idx="229">
                  <c:v>201195.18768608113</c:v>
                </c:pt>
                <c:pt idx="230">
                  <c:v>199956.17712983958</c:v>
                </c:pt>
                <c:pt idx="231">
                  <c:v>198713.03653841052</c:v>
                </c:pt>
                <c:pt idx="232">
                  <c:v>197465.75214501005</c:v>
                </c:pt>
                <c:pt idx="233">
                  <c:v>196214.31013696492</c:v>
                </c:pt>
                <c:pt idx="234">
                  <c:v>194958.69665555964</c:v>
                </c:pt>
                <c:pt idx="235">
                  <c:v>193698.89779588301</c:v>
                </c:pt>
                <c:pt idx="236">
                  <c:v>192434.89960667412</c:v>
                </c:pt>
                <c:pt idx="237">
                  <c:v>191166.68809016785</c:v>
                </c:pt>
                <c:pt idx="238">
                  <c:v>189894.24920193991</c:v>
                </c:pt>
                <c:pt idx="239">
                  <c:v>188617.56885075121</c:v>
                </c:pt>
                <c:pt idx="240">
                  <c:v>187336.63289839186</c:v>
                </c:pt>
                <c:pt idx="241">
                  <c:v>186051.42715952467</c:v>
                </c:pt>
                <c:pt idx="242">
                  <c:v>184761.93740152792</c:v>
                </c:pt>
                <c:pt idx="243">
                  <c:v>183468.14934433784</c:v>
                </c:pt>
                <c:pt idx="244">
                  <c:v>182170.04866029046</c:v>
                </c:pt>
                <c:pt idx="245">
                  <c:v>180867.62097396291</c:v>
                </c:pt>
                <c:pt idx="246">
                  <c:v>179560.85186201427</c:v>
                </c:pt>
                <c:pt idx="247">
                  <c:v>178249.72685302582</c:v>
                </c:pt>
                <c:pt idx="248">
                  <c:v>176934.23142734074</c:v>
                </c:pt>
                <c:pt idx="249">
                  <c:v>175614.35101690338</c:v>
                </c:pt>
                <c:pt idx="250">
                  <c:v>174290.07100509788</c:v>
                </c:pt>
                <c:pt idx="251">
                  <c:v>172961.37672658637</c:v>
                </c:pt>
                <c:pt idx="252">
                  <c:v>171628.25346714648</c:v>
                </c:pt>
                <c:pt idx="253">
                  <c:v>170290.68646350846</c:v>
                </c:pt>
                <c:pt idx="254">
                  <c:v>168948.66090319166</c:v>
                </c:pt>
                <c:pt idx="255">
                  <c:v>167602.16192434047</c:v>
                </c:pt>
                <c:pt idx="256">
                  <c:v>166251.17461555978</c:v>
                </c:pt>
                <c:pt idx="257">
                  <c:v>164895.68401574981</c:v>
                </c:pt>
                <c:pt idx="258">
                  <c:v>163535.67511394047</c:v>
                </c:pt>
                <c:pt idx="259">
                  <c:v>162171.1328491251</c:v>
                </c:pt>
                <c:pt idx="260">
                  <c:v>160802.04211009369</c:v>
                </c:pt>
                <c:pt idx="261">
                  <c:v>159428.38773526551</c:v>
                </c:pt>
                <c:pt idx="262">
                  <c:v>158050.15451252123</c:v>
                </c:pt>
                <c:pt idx="263">
                  <c:v>156667.32717903447</c:v>
                </c:pt>
                <c:pt idx="264">
                  <c:v>155279.89042110275</c:v>
                </c:pt>
                <c:pt idx="265">
                  <c:v>153887.82887397794</c:v>
                </c:pt>
                <c:pt idx="266">
                  <c:v>152491.12712169602</c:v>
                </c:pt>
                <c:pt idx="267">
                  <c:v>151089.7696969065</c:v>
                </c:pt>
                <c:pt idx="268">
                  <c:v>149683.74108070103</c:v>
                </c:pt>
                <c:pt idx="269">
                  <c:v>148273.02570244152</c:v>
                </c:pt>
                <c:pt idx="270">
                  <c:v>146857.60793958782</c:v>
                </c:pt>
                <c:pt idx="271">
                  <c:v>145437.47211752459</c:v>
                </c:pt>
                <c:pt idx="272">
                  <c:v>144012.60250938783</c:v>
                </c:pt>
                <c:pt idx="273">
                  <c:v>142582.9833358906</c:v>
                </c:pt>
                <c:pt idx="274">
                  <c:v>141148.5987651484</c:v>
                </c:pt>
                <c:pt idx="275">
                  <c:v>139709.43291250372</c:v>
                </c:pt>
                <c:pt idx="276">
                  <c:v>138265.46984035024</c:v>
                </c:pt>
                <c:pt idx="277">
                  <c:v>136816.69355795623</c:v>
                </c:pt>
                <c:pt idx="278">
                  <c:v>135363.08802128758</c:v>
                </c:pt>
                <c:pt idx="279">
                  <c:v>133904.63713283004</c:v>
                </c:pt>
                <c:pt idx="280">
                  <c:v>132441.32474141096</c:v>
                </c:pt>
                <c:pt idx="281">
                  <c:v>130973.13464202049</c:v>
                </c:pt>
                <c:pt idx="282">
                  <c:v>129500.05057563206</c:v>
                </c:pt>
                <c:pt idx="283">
                  <c:v>128022.05622902233</c:v>
                </c:pt>
                <c:pt idx="284">
                  <c:v>126539.13523459056</c:v>
                </c:pt>
                <c:pt idx="285">
                  <c:v>125051.27117017737</c:v>
                </c:pt>
                <c:pt idx="286">
                  <c:v>123558.44755888279</c:v>
                </c:pt>
                <c:pt idx="287">
                  <c:v>122060.6478688839</c:v>
                </c:pt>
                <c:pt idx="288">
                  <c:v>120557.85551325168</c:v>
                </c:pt>
                <c:pt idx="289">
                  <c:v>119050.05384976734</c:v>
                </c:pt>
                <c:pt idx="290">
                  <c:v>117537.22618073806</c:v>
                </c:pt>
                <c:pt idx="291">
                  <c:v>116019.35575281201</c:v>
                </c:pt>
                <c:pt idx="292">
                  <c:v>114496.42575679289</c:v>
                </c:pt>
                <c:pt idx="293">
                  <c:v>112968.4193274537</c:v>
                </c:pt>
                <c:pt idx="294">
                  <c:v>111435.31954335004</c:v>
                </c:pt>
                <c:pt idx="295">
                  <c:v>109897.1094266327</c:v>
                </c:pt>
                <c:pt idx="296">
                  <c:v>108353.77194285963</c:v>
                </c:pt>
                <c:pt idx="297">
                  <c:v>106805.29000080732</c:v>
                </c:pt>
                <c:pt idx="298">
                  <c:v>105251.64645228151</c:v>
                </c:pt>
                <c:pt idx="299">
                  <c:v>103692.82409192728</c:v>
                </c:pt>
                <c:pt idx="300">
                  <c:v>102128.80565703854</c:v>
                </c:pt>
                <c:pt idx="301">
                  <c:v>100559.57382736682</c:v>
                </c:pt>
                <c:pt idx="302">
                  <c:v>98985.11122492954</c:v>
                </c:pt>
                <c:pt idx="303">
                  <c:v>97405.400413817464</c:v>
                </c:pt>
                <c:pt idx="304">
                  <c:v>95820.423900001682</c:v>
                </c:pt>
                <c:pt idx="305">
                  <c:v>94230.164131139856</c:v>
                </c:pt>
                <c:pt idx="306">
                  <c:v>92634.603496381824</c:v>
                </c:pt>
                <c:pt idx="307">
                  <c:v>91033.72432617459</c:v>
                </c:pt>
                <c:pt idx="308">
                  <c:v>89427.50889206666</c:v>
                </c:pt>
                <c:pt idx="309">
                  <c:v>87815.939406511709</c:v>
                </c:pt>
                <c:pt idx="310">
                  <c:v>86198.998022671571</c:v>
                </c:pt>
                <c:pt idx="311">
                  <c:v>84576.666834218631</c:v>
                </c:pt>
                <c:pt idx="312">
                  <c:v>82948.927875137524</c:v>
                </c:pt>
                <c:pt idx="313">
                  <c:v>81315.763119526149</c:v>
                </c:pt>
                <c:pt idx="314">
                  <c:v>79677.154481396065</c:v>
                </c:pt>
                <c:pt idx="315">
                  <c:v>78033.083814472207</c:v>
                </c:pt>
                <c:pt idx="316">
                  <c:v>76383.532911991948</c:v>
                </c:pt>
                <c:pt idx="317">
                  <c:v>74728.483506503413</c:v>
                </c:pt>
                <c:pt idx="318">
                  <c:v>73067.91726966326</c:v>
                </c:pt>
                <c:pt idx="319">
                  <c:v>71401.81581203363</c:v>
                </c:pt>
                <c:pt idx="320">
                  <c:v>69730.160682878573</c:v>
                </c:pt>
                <c:pt idx="321">
                  <c:v>68052.933369959661</c:v>
                </c:pt>
                <c:pt idx="322">
                  <c:v>66370.115299331024</c:v>
                </c:pt>
                <c:pt idx="323">
                  <c:v>64681.68783513362</c:v>
                </c:pt>
                <c:pt idx="324">
                  <c:v>62987.632279388898</c:v>
                </c:pt>
                <c:pt idx="325">
                  <c:v>61287.92987179169</c:v>
                </c:pt>
                <c:pt idx="326">
                  <c:v>59582.561789502492</c:v>
                </c:pt>
                <c:pt idx="327">
                  <c:v>57871.509146938995</c:v>
                </c:pt>
                <c:pt idx="328">
                  <c:v>56154.752995566952</c:v>
                </c:pt>
                <c:pt idx="329">
                  <c:v>54432.274323690341</c:v>
                </c:pt>
                <c:pt idx="330">
                  <c:v>52704.054056240806</c:v>
                </c:pt>
                <c:pt idx="331">
                  <c:v>50970.073054566441</c:v>
                </c:pt>
                <c:pt idx="332">
                  <c:v>49230.312116219822</c:v>
                </c:pt>
                <c:pt idx="333">
                  <c:v>47484.751974745384</c:v>
                </c:pt>
                <c:pt idx="334">
                  <c:v>45733.373299466031</c:v>
                </c:pt>
                <c:pt idx="335">
                  <c:v>43976.156695269077</c:v>
                </c:pt>
                <c:pt idx="336">
                  <c:v>42213.082702391468</c:v>
                </c:pt>
                <c:pt idx="337">
                  <c:v>40444.131796204267</c:v>
                </c:pt>
                <c:pt idx="338">
                  <c:v>38669.284386996442</c:v>
                </c:pt>
                <c:pt idx="339">
                  <c:v>36888.520819757927</c:v>
                </c:pt>
                <c:pt idx="340">
                  <c:v>35101.821373961946</c:v>
                </c:pt>
                <c:pt idx="341">
                  <c:v>33309.166263346648</c:v>
                </c:pt>
                <c:pt idx="342">
                  <c:v>31510.535635695964</c:v>
                </c:pt>
                <c:pt idx="343">
                  <c:v>29705.909572619777</c:v>
                </c:pt>
                <c:pt idx="344">
                  <c:v>27895.268089333338</c:v>
                </c:pt>
                <c:pt idx="345">
                  <c:v>26078.591134435945</c:v>
                </c:pt>
                <c:pt idx="346">
                  <c:v>24255.858589688894</c:v>
                </c:pt>
                <c:pt idx="347">
                  <c:v>22427.050269792686</c:v>
                </c:pt>
                <c:pt idx="348">
                  <c:v>20592.14592216349</c:v>
                </c:pt>
                <c:pt idx="349">
                  <c:v>18751.125226708864</c:v>
                </c:pt>
                <c:pt idx="350">
                  <c:v>16903.967795602723</c:v>
                </c:pt>
                <c:pt idx="351">
                  <c:v>15050.65317305956</c:v>
                </c:pt>
                <c:pt idx="352">
                  <c:v>13191.160835107921</c:v>
                </c:pt>
                <c:pt idx="353">
                  <c:v>11325.47018936311</c:v>
                </c:pt>
                <c:pt idx="354">
                  <c:v>9453.5605747991485</c:v>
                </c:pt>
                <c:pt idx="355">
                  <c:v>7575.4112615199747</c:v>
                </c:pt>
                <c:pt idx="356">
                  <c:v>5691.0014505298705</c:v>
                </c:pt>
                <c:pt idx="357">
                  <c:v>3800.3102735031325</c:v>
                </c:pt>
                <c:pt idx="358">
                  <c:v>1903.3167925529717</c:v>
                </c:pt>
                <c:pt idx="3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4-44EB-A023-12A25D25E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962640"/>
        <c:axId val="1"/>
      </c:lineChart>
      <c:catAx>
        <c:axId val="784962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78496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9525</xdr:colOff>
      <xdr:row>27</xdr:row>
      <xdr:rowOff>38100</xdr:rowOff>
    </xdr:from>
    <xdr:to>
      <xdr:col>72</xdr:col>
      <xdr:colOff>238125</xdr:colOff>
      <xdr:row>27</xdr:row>
      <xdr:rowOff>142875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BE43AE3F-CB38-4A04-BFC2-661A6F54E313}"/>
            </a:ext>
          </a:extLst>
        </xdr:cNvPr>
        <xdr:cNvSpPr>
          <a:spLocks noChangeShapeType="1"/>
        </xdr:cNvSpPr>
      </xdr:nvSpPr>
      <xdr:spPr bwMode="auto">
        <a:xfrm>
          <a:off x="42691050" y="4562475"/>
          <a:ext cx="1447800" cy="1047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28</xdr:row>
      <xdr:rowOff>66675</xdr:rowOff>
    </xdr:from>
    <xdr:to>
      <xdr:col>70</xdr:col>
      <xdr:colOff>219075</xdr:colOff>
      <xdr:row>28</xdr:row>
      <xdr:rowOff>104775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3E67B1D7-1E48-4EC0-9190-4114DE5ED81C}"/>
            </a:ext>
          </a:extLst>
        </xdr:cNvPr>
        <xdr:cNvSpPr>
          <a:spLocks noChangeShapeType="1"/>
        </xdr:cNvSpPr>
      </xdr:nvSpPr>
      <xdr:spPr bwMode="auto">
        <a:xfrm>
          <a:off x="42681525" y="4752975"/>
          <a:ext cx="219075" cy="381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21</xdr:row>
      <xdr:rowOff>219075</xdr:rowOff>
    </xdr:from>
    <xdr:to>
      <xdr:col>7</xdr:col>
      <xdr:colOff>800100</xdr:colOff>
      <xdr:row>28</xdr:row>
      <xdr:rowOff>161925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32588809-A7DF-4359-A678-5CDB798C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57150</xdr:colOff>
      <xdr:row>22</xdr:row>
      <xdr:rowOff>0</xdr:rowOff>
    </xdr:from>
    <xdr:to>
      <xdr:col>86</xdr:col>
      <xdr:colOff>9525</xdr:colOff>
      <xdr:row>22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212CDEEA-4A42-4929-B7FE-6B10525AE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28</xdr:row>
      <xdr:rowOff>57150</xdr:rowOff>
    </xdr:from>
    <xdr:to>
      <xdr:col>1</xdr:col>
      <xdr:colOff>619125</xdr:colOff>
      <xdr:row>29</xdr:row>
      <xdr:rowOff>76200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CF238685-DBF0-4BDB-8B6F-3EF05B0F24AB}"/>
            </a:ext>
          </a:extLst>
        </xdr:cNvPr>
        <xdr:cNvSpPr txBox="1">
          <a:spLocks noChangeArrowheads="1"/>
        </xdr:cNvSpPr>
      </xdr:nvSpPr>
      <xdr:spPr bwMode="auto">
        <a:xfrm>
          <a:off x="628650" y="4714875"/>
          <a:ext cx="6000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Expenses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323850</xdr:colOff>
      <xdr:row>0</xdr:row>
      <xdr:rowOff>133350</xdr:rowOff>
    </xdr:from>
    <xdr:to>
      <xdr:col>5</xdr:col>
      <xdr:colOff>390525</xdr:colOff>
      <xdr:row>5</xdr:row>
      <xdr:rowOff>66675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98AB2E78-3537-4F4E-8788-87400BF327A5}"/>
            </a:ext>
          </a:extLst>
        </xdr:cNvPr>
        <xdr:cNvSpPr txBox="1">
          <a:spLocks noChangeArrowheads="1"/>
        </xdr:cNvSpPr>
      </xdr:nvSpPr>
      <xdr:spPr bwMode="auto">
        <a:xfrm>
          <a:off x="1743075" y="133350"/>
          <a:ext cx="22288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$158,000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30 Years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0</xdr:colOff>
      <xdr:row>23</xdr:row>
      <xdr:rowOff>9525</xdr:rowOff>
    </xdr:from>
    <xdr:to>
      <xdr:col>3</xdr:col>
      <xdr:colOff>76200</xdr:colOff>
      <xdr:row>34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10B463F-58EC-4C11-A351-5D43F7AEAF52}"/>
            </a:ext>
          </a:extLst>
        </xdr:cNvPr>
        <xdr:cNvSpPr txBox="1">
          <a:spLocks noChangeArrowheads="1"/>
        </xdr:cNvSpPr>
      </xdr:nvSpPr>
      <xdr:spPr bwMode="auto">
        <a:xfrm>
          <a:off x="1419225" y="3857625"/>
          <a:ext cx="1019175" cy="2200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CHECKING ACCOUNT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$5,000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$3,000)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600"/>
            </a:lnSpc>
            <a:defRPr sz="1000"/>
          </a:pPr>
          <a:r>
            <a:rPr lang="en-US" sz="1400" b="1" i="0" u="none" strike="noStrike" baseline="0">
              <a:solidFill>
                <a:srgbClr val="FFFF99"/>
              </a:solidFill>
              <a:latin typeface="Tahoma"/>
              <a:ea typeface="Tahoma"/>
              <a:cs typeface="Tahoma"/>
            </a:rPr>
            <a:t>0%</a:t>
          </a:r>
          <a:endParaRPr lang="en-US" sz="1000" b="1" i="0" u="none" strike="noStrike" baseline="0">
            <a:solidFill>
              <a:srgbClr val="FFFF99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200"/>
            </a:lnSpc>
            <a:defRPr sz="1000"/>
          </a:pPr>
          <a:r>
            <a:rPr lang="en-US" sz="1000" b="1" i="0" u="none" strike="noStrike" baseline="0">
              <a:solidFill>
                <a:srgbClr val="FFFF99"/>
              </a:solidFill>
              <a:latin typeface="Tahoma"/>
              <a:ea typeface="Tahoma"/>
              <a:cs typeface="Tahoma"/>
            </a:rPr>
            <a:t>R</a:t>
          </a:r>
          <a:r>
            <a:rPr lang="en-US" sz="1100" b="1" i="0" u="none" strike="noStrike" baseline="0">
              <a:solidFill>
                <a:srgbClr val="FFFF99"/>
              </a:solidFill>
              <a:latin typeface="Tahoma"/>
              <a:ea typeface="Tahoma"/>
              <a:cs typeface="Tahoma"/>
            </a:rPr>
            <a:t>ate of Return</a:t>
          </a:r>
        </a:p>
      </xdr:txBody>
    </xdr:sp>
    <xdr:clientData/>
  </xdr:twoCellAnchor>
  <xdr:twoCellAnchor>
    <xdr:from>
      <xdr:col>1</xdr:col>
      <xdr:colOff>19050</xdr:colOff>
      <xdr:row>27</xdr:row>
      <xdr:rowOff>0</xdr:rowOff>
    </xdr:from>
    <xdr:to>
      <xdr:col>1</xdr:col>
      <xdr:colOff>619125</xdr:colOff>
      <xdr:row>28</xdr:row>
      <xdr:rowOff>19050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779976A-AC71-47F0-BB84-2BED11E1CAA2}"/>
            </a:ext>
          </a:extLst>
        </xdr:cNvPr>
        <xdr:cNvSpPr txBox="1">
          <a:spLocks noChangeArrowheads="1"/>
        </xdr:cNvSpPr>
      </xdr:nvSpPr>
      <xdr:spPr bwMode="auto">
        <a:xfrm>
          <a:off x="628650" y="4495800"/>
          <a:ext cx="6000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Income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619125</xdr:colOff>
      <xdr:row>27</xdr:row>
      <xdr:rowOff>85725</xdr:rowOff>
    </xdr:from>
    <xdr:to>
      <xdr:col>2</xdr:col>
      <xdr:colOff>0</xdr:colOff>
      <xdr:row>27</xdr:row>
      <xdr:rowOff>85725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4F19B014-AEA7-4509-8EEF-2D3A5CADBAD1}"/>
            </a:ext>
          </a:extLst>
        </xdr:cNvPr>
        <xdr:cNvSpPr>
          <a:spLocks noChangeShapeType="1"/>
        </xdr:cNvSpPr>
      </xdr:nvSpPr>
      <xdr:spPr bwMode="auto">
        <a:xfrm>
          <a:off x="1228725" y="4581525"/>
          <a:ext cx="1905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619125</xdr:colOff>
      <xdr:row>28</xdr:row>
      <xdr:rowOff>142875</xdr:rowOff>
    </xdr:from>
    <xdr:to>
      <xdr:col>2</xdr:col>
      <xdr:colOff>0</xdr:colOff>
      <xdr:row>28</xdr:row>
      <xdr:rowOff>142875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B0C07AB9-3F63-4690-819A-25FEA5801CFC}"/>
            </a:ext>
          </a:extLst>
        </xdr:cNvPr>
        <xdr:cNvSpPr>
          <a:spLocks noChangeShapeType="1"/>
        </xdr:cNvSpPr>
      </xdr:nvSpPr>
      <xdr:spPr bwMode="auto">
        <a:xfrm>
          <a:off x="1228725" y="4800600"/>
          <a:ext cx="1905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23</xdr:row>
      <xdr:rowOff>85725</xdr:rowOff>
    </xdr:from>
    <xdr:to>
      <xdr:col>6</xdr:col>
      <xdr:colOff>238125</xdr:colOff>
      <xdr:row>33</xdr:row>
      <xdr:rowOff>47625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233B54-DF89-472D-9ED2-0CA0D3A9F8D5}"/>
            </a:ext>
          </a:extLst>
        </xdr:cNvPr>
        <xdr:cNvSpPr txBox="1">
          <a:spLocks noChangeArrowheads="1"/>
        </xdr:cNvSpPr>
      </xdr:nvSpPr>
      <xdr:spPr bwMode="auto">
        <a:xfrm>
          <a:off x="2609850" y="3933825"/>
          <a:ext cx="1819275" cy="1581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- 30 Yrs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$158,000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3</xdr:col>
      <xdr:colOff>19050</xdr:colOff>
      <xdr:row>30</xdr:row>
      <xdr:rowOff>9525</xdr:rowOff>
    </xdr:from>
    <xdr:to>
      <xdr:col>4</xdr:col>
      <xdr:colOff>0</xdr:colOff>
      <xdr:row>30</xdr:row>
      <xdr:rowOff>9525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DC2C9A61-E5FE-4953-A3E9-BE58DDFCDF42}"/>
            </a:ext>
          </a:extLst>
        </xdr:cNvPr>
        <xdr:cNvSpPr>
          <a:spLocks noChangeShapeType="1"/>
        </xdr:cNvSpPr>
      </xdr:nvSpPr>
      <xdr:spPr bwMode="auto">
        <a:xfrm>
          <a:off x="2381250" y="4991100"/>
          <a:ext cx="59055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9525</xdr:rowOff>
    </xdr:from>
    <xdr:to>
      <xdr:col>2</xdr:col>
      <xdr:colOff>1009650</xdr:colOff>
      <xdr:row>53</xdr:row>
      <xdr:rowOff>47625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E481733D-26E4-4757-A60F-353CDE48206E}"/>
            </a:ext>
          </a:extLst>
        </xdr:cNvPr>
        <xdr:cNvSpPr txBox="1">
          <a:spLocks noChangeArrowheads="1"/>
        </xdr:cNvSpPr>
      </xdr:nvSpPr>
      <xdr:spPr bwMode="auto">
        <a:xfrm>
          <a:off x="1419225" y="7981950"/>
          <a:ext cx="942975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HELOC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$12,000</a:t>
          </a:r>
          <a:endParaRPr lang="en-US" sz="14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$5,000)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$3,000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$11,000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1009650</xdr:colOff>
      <xdr:row>51</xdr:row>
      <xdr:rowOff>47625</xdr:rowOff>
    </xdr:from>
    <xdr:to>
      <xdr:col>4</xdr:col>
      <xdr:colOff>9525</xdr:colOff>
      <xdr:row>51</xdr:row>
      <xdr:rowOff>47625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8E0BC6EB-6912-459E-B82F-1469602DE85F}"/>
            </a:ext>
          </a:extLst>
        </xdr:cNvPr>
        <xdr:cNvSpPr>
          <a:spLocks noChangeShapeType="1"/>
        </xdr:cNvSpPr>
      </xdr:nvSpPr>
      <xdr:spPr bwMode="auto">
        <a:xfrm>
          <a:off x="2362200" y="9477375"/>
          <a:ext cx="6191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49</xdr:row>
      <xdr:rowOff>104775</xdr:rowOff>
    </xdr:from>
    <xdr:to>
      <xdr:col>1</xdr:col>
      <xdr:colOff>590550</xdr:colOff>
      <xdr:row>50</xdr:row>
      <xdr:rowOff>114300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61436A80-026E-43F7-897E-104A0A6E3093}"/>
            </a:ext>
          </a:extLst>
        </xdr:cNvPr>
        <xdr:cNvSpPr txBox="1">
          <a:spLocks noChangeArrowheads="1"/>
        </xdr:cNvSpPr>
      </xdr:nvSpPr>
      <xdr:spPr bwMode="auto">
        <a:xfrm>
          <a:off x="619125" y="9210675"/>
          <a:ext cx="5810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Expenses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0</xdr:colOff>
      <xdr:row>51</xdr:row>
      <xdr:rowOff>152400</xdr:rowOff>
    </xdr:from>
    <xdr:to>
      <xdr:col>1</xdr:col>
      <xdr:colOff>828675</xdr:colOff>
      <xdr:row>53</xdr:row>
      <xdr:rowOff>47625</xdr:rowOff>
    </xdr:to>
    <xdr:sp macro="" textlink="">
      <xdr:nvSpPr>
        <xdr:cNvPr id="7180" name="Text Box 12">
          <a:extLst>
            <a:ext uri="{FF2B5EF4-FFF2-40B4-BE49-F238E27FC236}">
              <a16:creationId xmlns:a16="http://schemas.microsoft.com/office/drawing/2014/main" id="{758F5D02-1FF1-4E15-8016-9C0FCEE6E770}"/>
            </a:ext>
          </a:extLst>
        </xdr:cNvPr>
        <xdr:cNvSpPr txBox="1">
          <a:spLocks noChangeArrowheads="1"/>
        </xdr:cNvSpPr>
      </xdr:nvSpPr>
      <xdr:spPr bwMode="auto">
        <a:xfrm>
          <a:off x="609600" y="9582150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Balance =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590550</xdr:colOff>
      <xdr:row>48</xdr:row>
      <xdr:rowOff>152400</xdr:rowOff>
    </xdr:from>
    <xdr:to>
      <xdr:col>2</xdr:col>
      <xdr:colOff>0</xdr:colOff>
      <xdr:row>48</xdr:row>
      <xdr:rowOff>152400</xdr:rowOff>
    </xdr:to>
    <xdr:sp macro="" textlink="">
      <xdr:nvSpPr>
        <xdr:cNvPr id="7181" name="Line 13">
          <a:extLst>
            <a:ext uri="{FF2B5EF4-FFF2-40B4-BE49-F238E27FC236}">
              <a16:creationId xmlns:a16="http://schemas.microsoft.com/office/drawing/2014/main" id="{ED9BCFD8-73D0-4339-97EF-D02B63D0A4AD}"/>
            </a:ext>
          </a:extLst>
        </xdr:cNvPr>
        <xdr:cNvSpPr>
          <a:spLocks noChangeShapeType="1"/>
        </xdr:cNvSpPr>
      </xdr:nvSpPr>
      <xdr:spPr bwMode="auto">
        <a:xfrm>
          <a:off x="1200150" y="9096375"/>
          <a:ext cx="21907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50</xdr:row>
      <xdr:rowOff>28575</xdr:rowOff>
    </xdr:from>
    <xdr:to>
      <xdr:col>2</xdr:col>
      <xdr:colOff>9525</xdr:colOff>
      <xdr:row>50</xdr:row>
      <xdr:rowOff>28575</xdr:rowOff>
    </xdr:to>
    <xdr:sp macro="" textlink="">
      <xdr:nvSpPr>
        <xdr:cNvPr id="7182" name="Line 14">
          <a:extLst>
            <a:ext uri="{FF2B5EF4-FFF2-40B4-BE49-F238E27FC236}">
              <a16:creationId xmlns:a16="http://schemas.microsoft.com/office/drawing/2014/main" id="{98437C7B-14BF-4002-97DF-BC70C92AEB57}"/>
            </a:ext>
          </a:extLst>
        </xdr:cNvPr>
        <xdr:cNvSpPr>
          <a:spLocks noChangeShapeType="1"/>
        </xdr:cNvSpPr>
      </xdr:nvSpPr>
      <xdr:spPr bwMode="auto">
        <a:xfrm>
          <a:off x="1200150" y="9296400"/>
          <a:ext cx="2286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41</xdr:row>
      <xdr:rowOff>133350</xdr:rowOff>
    </xdr:from>
    <xdr:to>
      <xdr:col>6</xdr:col>
      <xdr:colOff>228600</xdr:colOff>
      <xdr:row>53</xdr:row>
      <xdr:rowOff>0</xdr:rowOff>
    </xdr:to>
    <xdr:sp macro="" textlink="">
      <xdr:nvSpPr>
        <xdr:cNvPr id="7183" name="Text Box 15">
          <a:extLst>
            <a:ext uri="{FF2B5EF4-FFF2-40B4-BE49-F238E27FC236}">
              <a16:creationId xmlns:a16="http://schemas.microsoft.com/office/drawing/2014/main" id="{4A0AC933-8D6B-40C2-9B1D-6D7C647090BB}"/>
            </a:ext>
          </a:extLst>
        </xdr:cNvPr>
        <xdr:cNvSpPr txBox="1">
          <a:spLocks noChangeArrowheads="1"/>
        </xdr:cNvSpPr>
      </xdr:nvSpPr>
      <xdr:spPr bwMode="auto">
        <a:xfrm>
          <a:off x="3009900" y="7943850"/>
          <a:ext cx="1409700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- 30 Yrs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$158,000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($12,000)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$145,857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990600</xdr:colOff>
      <xdr:row>46</xdr:row>
      <xdr:rowOff>0</xdr:rowOff>
    </xdr:from>
    <xdr:to>
      <xdr:col>4</xdr:col>
      <xdr:colOff>9525</xdr:colOff>
      <xdr:row>46</xdr:row>
      <xdr:rowOff>47625</xdr:rowOff>
    </xdr:to>
    <xdr:sp macro="" textlink="">
      <xdr:nvSpPr>
        <xdr:cNvPr id="7184" name="Line 16">
          <a:extLst>
            <a:ext uri="{FF2B5EF4-FFF2-40B4-BE49-F238E27FC236}">
              <a16:creationId xmlns:a16="http://schemas.microsoft.com/office/drawing/2014/main" id="{305C2C3E-283A-43B0-BE00-731CCF2530D0}"/>
            </a:ext>
          </a:extLst>
        </xdr:cNvPr>
        <xdr:cNvSpPr>
          <a:spLocks noChangeShapeType="1"/>
        </xdr:cNvSpPr>
      </xdr:nvSpPr>
      <xdr:spPr bwMode="auto">
        <a:xfrm>
          <a:off x="2362200" y="8620125"/>
          <a:ext cx="619125" cy="4762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48</xdr:row>
      <xdr:rowOff>57150</xdr:rowOff>
    </xdr:from>
    <xdr:to>
      <xdr:col>1</xdr:col>
      <xdr:colOff>590550</xdr:colOff>
      <xdr:row>49</xdr:row>
      <xdr:rowOff>76200</xdr:rowOff>
    </xdr:to>
    <xdr:sp macro="" textlink="">
      <xdr:nvSpPr>
        <xdr:cNvPr id="7185" name="Text Box 17">
          <a:extLst>
            <a:ext uri="{FF2B5EF4-FFF2-40B4-BE49-F238E27FC236}">
              <a16:creationId xmlns:a16="http://schemas.microsoft.com/office/drawing/2014/main" id="{264B86A9-C21D-45B5-BB1C-60712EBD62BB}"/>
            </a:ext>
          </a:extLst>
        </xdr:cNvPr>
        <xdr:cNvSpPr txBox="1">
          <a:spLocks noChangeArrowheads="1"/>
        </xdr:cNvSpPr>
      </xdr:nvSpPr>
      <xdr:spPr bwMode="auto">
        <a:xfrm>
          <a:off x="619125" y="9001125"/>
          <a:ext cx="581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Income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9525</xdr:colOff>
      <xdr:row>71</xdr:row>
      <xdr:rowOff>9525</xdr:rowOff>
    </xdr:from>
    <xdr:to>
      <xdr:col>3</xdr:col>
      <xdr:colOff>0</xdr:colOff>
      <xdr:row>82</xdr:row>
      <xdr:rowOff>66675</xdr:rowOff>
    </xdr:to>
    <xdr:sp macro="" textlink="">
      <xdr:nvSpPr>
        <xdr:cNvPr id="7186" name="Text Box 18">
          <a:extLst>
            <a:ext uri="{FF2B5EF4-FFF2-40B4-BE49-F238E27FC236}">
              <a16:creationId xmlns:a16="http://schemas.microsoft.com/office/drawing/2014/main" id="{AC9748E8-1728-4671-AE0C-6341706E499F}"/>
            </a:ext>
          </a:extLst>
        </xdr:cNvPr>
        <xdr:cNvSpPr txBox="1">
          <a:spLocks noChangeArrowheads="1"/>
        </xdr:cNvSpPr>
      </xdr:nvSpPr>
      <xdr:spPr bwMode="auto">
        <a:xfrm>
          <a:off x="1428750" y="13096875"/>
          <a:ext cx="933450" cy="183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HELOC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</a:t>
          </a:r>
          <a:endParaRPr lang="en-US" sz="14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$5,000)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$3,000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0</xdr:colOff>
      <xdr:row>85</xdr:row>
      <xdr:rowOff>0</xdr:rowOff>
    </xdr:from>
    <xdr:to>
      <xdr:col>2</xdr:col>
      <xdr:colOff>1009650</xdr:colOff>
      <xdr:row>96</xdr:row>
      <xdr:rowOff>57150</xdr:rowOff>
    </xdr:to>
    <xdr:sp macro="" textlink="">
      <xdr:nvSpPr>
        <xdr:cNvPr id="7187" name="Text Box 19">
          <a:extLst>
            <a:ext uri="{FF2B5EF4-FFF2-40B4-BE49-F238E27FC236}">
              <a16:creationId xmlns:a16="http://schemas.microsoft.com/office/drawing/2014/main" id="{C434E422-AB53-436A-82BC-E9F192BBBAF2}"/>
            </a:ext>
          </a:extLst>
        </xdr:cNvPr>
        <xdr:cNvSpPr txBox="1">
          <a:spLocks noChangeArrowheads="1"/>
        </xdr:cNvSpPr>
      </xdr:nvSpPr>
      <xdr:spPr bwMode="auto">
        <a:xfrm>
          <a:off x="1419225" y="15420975"/>
          <a:ext cx="942975" cy="183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HELOC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$12,000</a:t>
          </a:r>
          <a:endParaRPr lang="en-US" sz="14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$5,000)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$3,000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$11,000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9525</xdr:colOff>
      <xdr:row>71</xdr:row>
      <xdr:rowOff>0</xdr:rowOff>
    </xdr:from>
    <xdr:to>
      <xdr:col>6</xdr:col>
      <xdr:colOff>123825</xdr:colOff>
      <xdr:row>82</xdr:row>
      <xdr:rowOff>47625</xdr:rowOff>
    </xdr:to>
    <xdr:sp macro="" textlink="">
      <xdr:nvSpPr>
        <xdr:cNvPr id="7188" name="Text Box 20">
          <a:extLst>
            <a:ext uri="{FF2B5EF4-FFF2-40B4-BE49-F238E27FC236}">
              <a16:creationId xmlns:a16="http://schemas.microsoft.com/office/drawing/2014/main" id="{F1071E31-856D-4656-8C99-EA328138AD56}"/>
            </a:ext>
          </a:extLst>
        </xdr:cNvPr>
        <xdr:cNvSpPr txBox="1">
          <a:spLocks noChangeArrowheads="1"/>
        </xdr:cNvSpPr>
      </xdr:nvSpPr>
      <xdr:spPr bwMode="auto">
        <a:xfrm>
          <a:off x="2981325" y="13087350"/>
          <a:ext cx="1333500" cy="182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- 30 Yrs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$143,720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$143,500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9525</xdr:colOff>
      <xdr:row>85</xdr:row>
      <xdr:rowOff>0</xdr:rowOff>
    </xdr:from>
    <xdr:to>
      <xdr:col>6</xdr:col>
      <xdr:colOff>190500</xdr:colOff>
      <xdr:row>96</xdr:row>
      <xdr:rowOff>47625</xdr:rowOff>
    </xdr:to>
    <xdr:sp macro="" textlink="">
      <xdr:nvSpPr>
        <xdr:cNvPr id="7189" name="Text Box 21">
          <a:extLst>
            <a:ext uri="{FF2B5EF4-FFF2-40B4-BE49-F238E27FC236}">
              <a16:creationId xmlns:a16="http://schemas.microsoft.com/office/drawing/2014/main" id="{6BC6CDF4-EBE3-461C-9C80-D84D8F9CF094}"/>
            </a:ext>
          </a:extLst>
        </xdr:cNvPr>
        <xdr:cNvSpPr txBox="1">
          <a:spLocks noChangeArrowheads="1"/>
        </xdr:cNvSpPr>
      </xdr:nvSpPr>
      <xdr:spPr bwMode="auto">
        <a:xfrm>
          <a:off x="2981325" y="15420975"/>
          <a:ext cx="1400175" cy="182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- 30 Yrs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$143,500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($12,000)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$131,278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77</xdr:row>
      <xdr:rowOff>76200</xdr:rowOff>
    </xdr:from>
    <xdr:to>
      <xdr:col>1</xdr:col>
      <xdr:colOff>590550</xdr:colOff>
      <xdr:row>78</xdr:row>
      <xdr:rowOff>95250</xdr:rowOff>
    </xdr:to>
    <xdr:sp macro="" textlink="">
      <xdr:nvSpPr>
        <xdr:cNvPr id="7190" name="Text Box 22">
          <a:extLst>
            <a:ext uri="{FF2B5EF4-FFF2-40B4-BE49-F238E27FC236}">
              <a16:creationId xmlns:a16="http://schemas.microsoft.com/office/drawing/2014/main" id="{BBDB5AF5-97D1-413F-AE54-64A56FC1D50D}"/>
            </a:ext>
          </a:extLst>
        </xdr:cNvPr>
        <xdr:cNvSpPr txBox="1">
          <a:spLocks noChangeArrowheads="1"/>
        </xdr:cNvSpPr>
      </xdr:nvSpPr>
      <xdr:spPr bwMode="auto">
        <a:xfrm>
          <a:off x="619125" y="14135100"/>
          <a:ext cx="581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Income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91</xdr:row>
      <xdr:rowOff>66675</xdr:rowOff>
    </xdr:from>
    <xdr:to>
      <xdr:col>1</xdr:col>
      <xdr:colOff>590550</xdr:colOff>
      <xdr:row>92</xdr:row>
      <xdr:rowOff>85725</xdr:rowOff>
    </xdr:to>
    <xdr:sp macro="" textlink="">
      <xdr:nvSpPr>
        <xdr:cNvPr id="7191" name="Text Box 23">
          <a:extLst>
            <a:ext uri="{FF2B5EF4-FFF2-40B4-BE49-F238E27FC236}">
              <a16:creationId xmlns:a16="http://schemas.microsoft.com/office/drawing/2014/main" id="{DE147D0D-4279-43E5-801A-76C2A4BF42D1}"/>
            </a:ext>
          </a:extLst>
        </xdr:cNvPr>
        <xdr:cNvSpPr txBox="1">
          <a:spLocks noChangeArrowheads="1"/>
        </xdr:cNvSpPr>
      </xdr:nvSpPr>
      <xdr:spPr bwMode="auto">
        <a:xfrm>
          <a:off x="619125" y="16459200"/>
          <a:ext cx="581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Income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92</xdr:row>
      <xdr:rowOff>123825</xdr:rowOff>
    </xdr:from>
    <xdr:to>
      <xdr:col>1</xdr:col>
      <xdr:colOff>590550</xdr:colOff>
      <xdr:row>93</xdr:row>
      <xdr:rowOff>142875</xdr:rowOff>
    </xdr:to>
    <xdr:sp macro="" textlink="">
      <xdr:nvSpPr>
        <xdr:cNvPr id="7192" name="Text Box 24">
          <a:extLst>
            <a:ext uri="{FF2B5EF4-FFF2-40B4-BE49-F238E27FC236}">
              <a16:creationId xmlns:a16="http://schemas.microsoft.com/office/drawing/2014/main" id="{D8068DF9-3560-4F6B-8307-E309A943EC05}"/>
            </a:ext>
          </a:extLst>
        </xdr:cNvPr>
        <xdr:cNvSpPr txBox="1">
          <a:spLocks noChangeArrowheads="1"/>
        </xdr:cNvSpPr>
      </xdr:nvSpPr>
      <xdr:spPr bwMode="auto">
        <a:xfrm>
          <a:off x="619125" y="16678275"/>
          <a:ext cx="581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Expenses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78</xdr:row>
      <xdr:rowOff>133350</xdr:rowOff>
    </xdr:from>
    <xdr:to>
      <xdr:col>1</xdr:col>
      <xdr:colOff>590550</xdr:colOff>
      <xdr:row>79</xdr:row>
      <xdr:rowOff>152400</xdr:rowOff>
    </xdr:to>
    <xdr:sp macro="" textlink="">
      <xdr:nvSpPr>
        <xdr:cNvPr id="7193" name="Text Box 25">
          <a:extLst>
            <a:ext uri="{FF2B5EF4-FFF2-40B4-BE49-F238E27FC236}">
              <a16:creationId xmlns:a16="http://schemas.microsoft.com/office/drawing/2014/main" id="{027697FD-D116-49D2-9757-D23DB9D9D773}"/>
            </a:ext>
          </a:extLst>
        </xdr:cNvPr>
        <xdr:cNvSpPr txBox="1">
          <a:spLocks noChangeArrowheads="1"/>
        </xdr:cNvSpPr>
      </xdr:nvSpPr>
      <xdr:spPr bwMode="auto">
        <a:xfrm>
          <a:off x="619125" y="14354175"/>
          <a:ext cx="581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Expenses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95</xdr:row>
      <xdr:rowOff>0</xdr:rowOff>
    </xdr:from>
    <xdr:to>
      <xdr:col>2</xdr:col>
      <xdr:colOff>9525</xdr:colOff>
      <xdr:row>96</xdr:row>
      <xdr:rowOff>57150</xdr:rowOff>
    </xdr:to>
    <xdr:sp macro="" textlink="">
      <xdr:nvSpPr>
        <xdr:cNvPr id="7194" name="Text Box 26">
          <a:extLst>
            <a:ext uri="{FF2B5EF4-FFF2-40B4-BE49-F238E27FC236}">
              <a16:creationId xmlns:a16="http://schemas.microsoft.com/office/drawing/2014/main" id="{40519434-531C-41B7-A64F-695E2E24FC85}"/>
            </a:ext>
          </a:extLst>
        </xdr:cNvPr>
        <xdr:cNvSpPr txBox="1">
          <a:spLocks noChangeArrowheads="1"/>
        </xdr:cNvSpPr>
      </xdr:nvSpPr>
      <xdr:spPr bwMode="auto">
        <a:xfrm>
          <a:off x="619125" y="1704022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Balance =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81</xdr:row>
      <xdr:rowOff>9525</xdr:rowOff>
    </xdr:from>
    <xdr:to>
      <xdr:col>2</xdr:col>
      <xdr:colOff>9525</xdr:colOff>
      <xdr:row>82</xdr:row>
      <xdr:rowOff>66675</xdr:rowOff>
    </xdr:to>
    <xdr:sp macro="" textlink="">
      <xdr:nvSpPr>
        <xdr:cNvPr id="7195" name="Text Box 27">
          <a:extLst>
            <a:ext uri="{FF2B5EF4-FFF2-40B4-BE49-F238E27FC236}">
              <a16:creationId xmlns:a16="http://schemas.microsoft.com/office/drawing/2014/main" id="{5206B65A-7519-4D9D-BECB-41D2AF4CAC9F}"/>
            </a:ext>
          </a:extLst>
        </xdr:cNvPr>
        <xdr:cNvSpPr txBox="1">
          <a:spLocks noChangeArrowheads="1"/>
        </xdr:cNvSpPr>
      </xdr:nvSpPr>
      <xdr:spPr bwMode="auto">
        <a:xfrm>
          <a:off x="619125" y="14716125"/>
          <a:ext cx="809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Balance =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990600</xdr:colOff>
      <xdr:row>88</xdr:row>
      <xdr:rowOff>104775</xdr:rowOff>
    </xdr:from>
    <xdr:to>
      <xdr:col>4</xdr:col>
      <xdr:colOff>19050</xdr:colOff>
      <xdr:row>89</xdr:row>
      <xdr:rowOff>47625</xdr:rowOff>
    </xdr:to>
    <xdr:sp macro="" textlink="">
      <xdr:nvSpPr>
        <xdr:cNvPr id="7196" name="Line 28">
          <a:extLst>
            <a:ext uri="{FF2B5EF4-FFF2-40B4-BE49-F238E27FC236}">
              <a16:creationId xmlns:a16="http://schemas.microsoft.com/office/drawing/2014/main" id="{D3B3162A-062A-4632-9DAE-7C0A2977E938}"/>
            </a:ext>
          </a:extLst>
        </xdr:cNvPr>
        <xdr:cNvSpPr>
          <a:spLocks noChangeShapeType="1"/>
        </xdr:cNvSpPr>
      </xdr:nvSpPr>
      <xdr:spPr bwMode="auto">
        <a:xfrm>
          <a:off x="2362200" y="16011525"/>
          <a:ext cx="628650" cy="10477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80</xdr:row>
      <xdr:rowOff>57150</xdr:rowOff>
    </xdr:from>
    <xdr:to>
      <xdr:col>4</xdr:col>
      <xdr:colOff>19050</xdr:colOff>
      <xdr:row>80</xdr:row>
      <xdr:rowOff>57150</xdr:rowOff>
    </xdr:to>
    <xdr:sp macro="" textlink="">
      <xdr:nvSpPr>
        <xdr:cNvPr id="7197" name="Line 29">
          <a:extLst>
            <a:ext uri="{FF2B5EF4-FFF2-40B4-BE49-F238E27FC236}">
              <a16:creationId xmlns:a16="http://schemas.microsoft.com/office/drawing/2014/main" id="{315881C1-E3F4-4734-A4D4-ABEF5C903B9C}"/>
            </a:ext>
          </a:extLst>
        </xdr:cNvPr>
        <xdr:cNvSpPr>
          <a:spLocks noChangeShapeType="1"/>
        </xdr:cNvSpPr>
      </xdr:nvSpPr>
      <xdr:spPr bwMode="auto">
        <a:xfrm>
          <a:off x="2362200" y="14601825"/>
          <a:ext cx="62865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1009650</xdr:colOff>
      <xdr:row>94</xdr:row>
      <xdr:rowOff>47625</xdr:rowOff>
    </xdr:from>
    <xdr:to>
      <xdr:col>4</xdr:col>
      <xdr:colOff>9525</xdr:colOff>
      <xdr:row>94</xdr:row>
      <xdr:rowOff>47625</xdr:rowOff>
    </xdr:to>
    <xdr:sp macro="" textlink="">
      <xdr:nvSpPr>
        <xdr:cNvPr id="7198" name="Line 30">
          <a:extLst>
            <a:ext uri="{FF2B5EF4-FFF2-40B4-BE49-F238E27FC236}">
              <a16:creationId xmlns:a16="http://schemas.microsoft.com/office/drawing/2014/main" id="{BC3DBE35-89D2-4939-8F77-E1C41F1622D5}"/>
            </a:ext>
          </a:extLst>
        </xdr:cNvPr>
        <xdr:cNvSpPr>
          <a:spLocks noChangeShapeType="1"/>
        </xdr:cNvSpPr>
      </xdr:nvSpPr>
      <xdr:spPr bwMode="auto">
        <a:xfrm>
          <a:off x="2362200" y="16925925"/>
          <a:ext cx="6191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78</xdr:row>
      <xdr:rowOff>9525</xdr:rowOff>
    </xdr:from>
    <xdr:to>
      <xdr:col>2</xdr:col>
      <xdr:colOff>19050</xdr:colOff>
      <xdr:row>78</xdr:row>
      <xdr:rowOff>9525</xdr:rowOff>
    </xdr:to>
    <xdr:sp macro="" textlink="">
      <xdr:nvSpPr>
        <xdr:cNvPr id="7199" name="Line 31">
          <a:extLst>
            <a:ext uri="{FF2B5EF4-FFF2-40B4-BE49-F238E27FC236}">
              <a16:creationId xmlns:a16="http://schemas.microsoft.com/office/drawing/2014/main" id="{E16C0F5C-BC83-46FB-8BE5-7C2CA4B47C63}"/>
            </a:ext>
          </a:extLst>
        </xdr:cNvPr>
        <xdr:cNvSpPr>
          <a:spLocks noChangeShapeType="1"/>
        </xdr:cNvSpPr>
      </xdr:nvSpPr>
      <xdr:spPr bwMode="auto">
        <a:xfrm>
          <a:off x="1200150" y="14230350"/>
          <a:ext cx="2381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79</xdr:row>
      <xdr:rowOff>57150</xdr:rowOff>
    </xdr:from>
    <xdr:to>
      <xdr:col>2</xdr:col>
      <xdr:colOff>9525</xdr:colOff>
      <xdr:row>79</xdr:row>
      <xdr:rowOff>57150</xdr:rowOff>
    </xdr:to>
    <xdr:sp macro="" textlink="">
      <xdr:nvSpPr>
        <xdr:cNvPr id="7200" name="Line 32">
          <a:extLst>
            <a:ext uri="{FF2B5EF4-FFF2-40B4-BE49-F238E27FC236}">
              <a16:creationId xmlns:a16="http://schemas.microsoft.com/office/drawing/2014/main" id="{47D858E6-E811-40DF-8B79-37E4B4B7AECE}"/>
            </a:ext>
          </a:extLst>
        </xdr:cNvPr>
        <xdr:cNvSpPr>
          <a:spLocks noChangeShapeType="1"/>
        </xdr:cNvSpPr>
      </xdr:nvSpPr>
      <xdr:spPr bwMode="auto">
        <a:xfrm>
          <a:off x="1200150" y="14439900"/>
          <a:ext cx="2286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93</xdr:row>
      <xdr:rowOff>47625</xdr:rowOff>
    </xdr:from>
    <xdr:to>
      <xdr:col>2</xdr:col>
      <xdr:colOff>9525</xdr:colOff>
      <xdr:row>93</xdr:row>
      <xdr:rowOff>47625</xdr:rowOff>
    </xdr:to>
    <xdr:sp macro="" textlink="">
      <xdr:nvSpPr>
        <xdr:cNvPr id="7201" name="Line 33">
          <a:extLst>
            <a:ext uri="{FF2B5EF4-FFF2-40B4-BE49-F238E27FC236}">
              <a16:creationId xmlns:a16="http://schemas.microsoft.com/office/drawing/2014/main" id="{0232D932-CAA5-4BD8-BF4A-FE94FFA7E0B6}"/>
            </a:ext>
          </a:extLst>
        </xdr:cNvPr>
        <xdr:cNvSpPr>
          <a:spLocks noChangeShapeType="1"/>
        </xdr:cNvSpPr>
      </xdr:nvSpPr>
      <xdr:spPr bwMode="auto">
        <a:xfrm>
          <a:off x="1200150" y="16764000"/>
          <a:ext cx="2286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571500</xdr:colOff>
      <xdr:row>92</xdr:row>
      <xdr:rowOff>0</xdr:rowOff>
    </xdr:from>
    <xdr:to>
      <xdr:col>2</xdr:col>
      <xdr:colOff>0</xdr:colOff>
      <xdr:row>92</xdr:row>
      <xdr:rowOff>0</xdr:rowOff>
    </xdr:to>
    <xdr:sp macro="" textlink="">
      <xdr:nvSpPr>
        <xdr:cNvPr id="7202" name="Line 34">
          <a:extLst>
            <a:ext uri="{FF2B5EF4-FFF2-40B4-BE49-F238E27FC236}">
              <a16:creationId xmlns:a16="http://schemas.microsoft.com/office/drawing/2014/main" id="{87FEF32E-67D7-41DD-AA79-396B4BF4CFC2}"/>
            </a:ext>
          </a:extLst>
        </xdr:cNvPr>
        <xdr:cNvSpPr>
          <a:spLocks noChangeShapeType="1"/>
        </xdr:cNvSpPr>
      </xdr:nvSpPr>
      <xdr:spPr bwMode="auto">
        <a:xfrm>
          <a:off x="1181100" y="16554450"/>
          <a:ext cx="2381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1009650</xdr:colOff>
      <xdr:row>65</xdr:row>
      <xdr:rowOff>123825</xdr:rowOff>
    </xdr:to>
    <xdr:sp macro="" textlink="">
      <xdr:nvSpPr>
        <xdr:cNvPr id="7203" name="Text Box 35">
          <a:extLst>
            <a:ext uri="{FF2B5EF4-FFF2-40B4-BE49-F238E27FC236}">
              <a16:creationId xmlns:a16="http://schemas.microsoft.com/office/drawing/2014/main" id="{C5AA589A-DAF3-4FE8-9151-03870CA3E77B}"/>
            </a:ext>
          </a:extLst>
        </xdr:cNvPr>
        <xdr:cNvSpPr txBox="1">
          <a:spLocks noChangeArrowheads="1"/>
        </xdr:cNvSpPr>
      </xdr:nvSpPr>
      <xdr:spPr bwMode="auto">
        <a:xfrm>
          <a:off x="1419225" y="10344150"/>
          <a:ext cx="942975" cy="1752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HELOC</a:t>
          </a:r>
        </a:p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$11,000</a:t>
          </a:r>
          <a:endParaRPr lang="en-US" sz="14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$5,000)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$3,000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$10,000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4</xdr:col>
      <xdr:colOff>47625</xdr:colOff>
      <xdr:row>56</xdr:row>
      <xdr:rowOff>9525</xdr:rowOff>
    </xdr:from>
    <xdr:to>
      <xdr:col>6</xdr:col>
      <xdr:colOff>171450</xdr:colOff>
      <xdr:row>65</xdr:row>
      <xdr:rowOff>123825</xdr:rowOff>
    </xdr:to>
    <xdr:sp macro="" textlink="">
      <xdr:nvSpPr>
        <xdr:cNvPr id="7204" name="Text Box 36">
          <a:extLst>
            <a:ext uri="{FF2B5EF4-FFF2-40B4-BE49-F238E27FC236}">
              <a16:creationId xmlns:a16="http://schemas.microsoft.com/office/drawing/2014/main" id="{198E1978-33C2-4582-A298-70A9887496DA}"/>
            </a:ext>
          </a:extLst>
        </xdr:cNvPr>
        <xdr:cNvSpPr txBox="1">
          <a:spLocks noChangeArrowheads="1"/>
        </xdr:cNvSpPr>
      </xdr:nvSpPr>
      <xdr:spPr bwMode="auto">
        <a:xfrm>
          <a:off x="3019425" y="10353675"/>
          <a:ext cx="1343025" cy="1743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lnSpc>
              <a:spcPts val="1700"/>
            </a:lnSpc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MORTGAGE</a:t>
          </a:r>
        </a:p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6.5% - 30 Yrs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$145,857</a:t>
          </a:r>
        </a:p>
        <a:p>
          <a:pPr algn="ctr" rtl="0">
            <a:lnSpc>
              <a:spcPts val="1300"/>
            </a:lnSpc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0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(</a:t>
          </a:r>
          <a:r>
            <a:rPr lang="en-US" sz="1200" b="1" i="0" u="sng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$1,000)</a:t>
          </a:r>
          <a:endParaRPr lang="en-US" sz="12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$145,649</a:t>
          </a: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  <a:p>
          <a:pPr algn="ctr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FFFF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0</xdr:colOff>
      <xdr:row>64</xdr:row>
      <xdr:rowOff>95250</xdr:rowOff>
    </xdr:from>
    <xdr:to>
      <xdr:col>1</xdr:col>
      <xdr:colOff>828675</xdr:colOff>
      <xdr:row>65</xdr:row>
      <xdr:rowOff>123825</xdr:rowOff>
    </xdr:to>
    <xdr:sp macro="" textlink="">
      <xdr:nvSpPr>
        <xdr:cNvPr id="7205" name="Text Box 37">
          <a:extLst>
            <a:ext uri="{FF2B5EF4-FFF2-40B4-BE49-F238E27FC236}">
              <a16:creationId xmlns:a16="http://schemas.microsoft.com/office/drawing/2014/main" id="{8003FA6B-CE86-44F6-A6BB-5AB5433AE47B}"/>
            </a:ext>
          </a:extLst>
        </xdr:cNvPr>
        <xdr:cNvSpPr txBox="1">
          <a:spLocks noChangeArrowheads="1"/>
        </xdr:cNvSpPr>
      </xdr:nvSpPr>
      <xdr:spPr bwMode="auto">
        <a:xfrm>
          <a:off x="609600" y="11887200"/>
          <a:ext cx="8096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Balance =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1009650</xdr:colOff>
      <xdr:row>63</xdr:row>
      <xdr:rowOff>171450</xdr:rowOff>
    </xdr:from>
    <xdr:to>
      <xdr:col>4</xdr:col>
      <xdr:colOff>9525</xdr:colOff>
      <xdr:row>63</xdr:row>
      <xdr:rowOff>171450</xdr:rowOff>
    </xdr:to>
    <xdr:sp macro="" textlink="">
      <xdr:nvSpPr>
        <xdr:cNvPr id="7206" name="Line 38">
          <a:extLst>
            <a:ext uri="{FF2B5EF4-FFF2-40B4-BE49-F238E27FC236}">
              <a16:creationId xmlns:a16="http://schemas.microsoft.com/office/drawing/2014/main" id="{7A74365C-9D67-4376-B6DF-6FE749A1AA5F}"/>
            </a:ext>
          </a:extLst>
        </xdr:cNvPr>
        <xdr:cNvSpPr>
          <a:spLocks noChangeShapeType="1"/>
        </xdr:cNvSpPr>
      </xdr:nvSpPr>
      <xdr:spPr bwMode="auto">
        <a:xfrm>
          <a:off x="2362200" y="11782425"/>
          <a:ext cx="6191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61</xdr:row>
      <xdr:rowOff>76200</xdr:rowOff>
    </xdr:from>
    <xdr:to>
      <xdr:col>1</xdr:col>
      <xdr:colOff>590550</xdr:colOff>
      <xdr:row>62</xdr:row>
      <xdr:rowOff>66675</xdr:rowOff>
    </xdr:to>
    <xdr:sp macro="" textlink="">
      <xdr:nvSpPr>
        <xdr:cNvPr id="7207" name="Text Box 39">
          <a:extLst>
            <a:ext uri="{FF2B5EF4-FFF2-40B4-BE49-F238E27FC236}">
              <a16:creationId xmlns:a16="http://schemas.microsoft.com/office/drawing/2014/main" id="{335A0175-3948-4BAC-8F20-D878A53F0E21}"/>
            </a:ext>
          </a:extLst>
        </xdr:cNvPr>
        <xdr:cNvSpPr txBox="1">
          <a:spLocks noChangeArrowheads="1"/>
        </xdr:cNvSpPr>
      </xdr:nvSpPr>
      <xdr:spPr bwMode="auto">
        <a:xfrm>
          <a:off x="619125" y="11325225"/>
          <a:ext cx="5810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Income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9525</xdr:colOff>
      <xdr:row>62</xdr:row>
      <xdr:rowOff>95250</xdr:rowOff>
    </xdr:from>
    <xdr:to>
      <xdr:col>1</xdr:col>
      <xdr:colOff>590550</xdr:colOff>
      <xdr:row>63</xdr:row>
      <xdr:rowOff>85725</xdr:rowOff>
    </xdr:to>
    <xdr:sp macro="" textlink="">
      <xdr:nvSpPr>
        <xdr:cNvPr id="7208" name="Text Box 40">
          <a:extLst>
            <a:ext uri="{FF2B5EF4-FFF2-40B4-BE49-F238E27FC236}">
              <a16:creationId xmlns:a16="http://schemas.microsoft.com/office/drawing/2014/main" id="{DF9C65F8-2177-43F4-B88E-895A6121129E}"/>
            </a:ext>
          </a:extLst>
        </xdr:cNvPr>
        <xdr:cNvSpPr txBox="1">
          <a:spLocks noChangeArrowheads="1"/>
        </xdr:cNvSpPr>
      </xdr:nvSpPr>
      <xdr:spPr bwMode="auto">
        <a:xfrm>
          <a:off x="619125" y="11525250"/>
          <a:ext cx="5810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80" mc:Ignorable="a14" a14:legacySpreadsheetColorIndex="21"/>
        </a:solidFill>
        <a:ln w="952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Expenses</a:t>
          </a: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</xdr:col>
      <xdr:colOff>590550</xdr:colOff>
      <xdr:row>61</xdr:row>
      <xdr:rowOff>171450</xdr:rowOff>
    </xdr:from>
    <xdr:to>
      <xdr:col>2</xdr:col>
      <xdr:colOff>0</xdr:colOff>
      <xdr:row>61</xdr:row>
      <xdr:rowOff>171450</xdr:rowOff>
    </xdr:to>
    <xdr:sp macro="" textlink="">
      <xdr:nvSpPr>
        <xdr:cNvPr id="7209" name="Line 41">
          <a:extLst>
            <a:ext uri="{FF2B5EF4-FFF2-40B4-BE49-F238E27FC236}">
              <a16:creationId xmlns:a16="http://schemas.microsoft.com/office/drawing/2014/main" id="{B4682DF3-B1EF-47A3-8AA7-432288B012EC}"/>
            </a:ext>
          </a:extLst>
        </xdr:cNvPr>
        <xdr:cNvSpPr>
          <a:spLocks noChangeShapeType="1"/>
        </xdr:cNvSpPr>
      </xdr:nvSpPr>
      <xdr:spPr bwMode="auto">
        <a:xfrm>
          <a:off x="1200150" y="11420475"/>
          <a:ext cx="21907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63</xdr:row>
      <xdr:rowOff>0</xdr:rowOff>
    </xdr:from>
    <xdr:to>
      <xdr:col>2</xdr:col>
      <xdr:colOff>9525</xdr:colOff>
      <xdr:row>63</xdr:row>
      <xdr:rowOff>0</xdr:rowOff>
    </xdr:to>
    <xdr:sp macro="" textlink="">
      <xdr:nvSpPr>
        <xdr:cNvPr id="7210" name="Line 42">
          <a:extLst>
            <a:ext uri="{FF2B5EF4-FFF2-40B4-BE49-F238E27FC236}">
              <a16:creationId xmlns:a16="http://schemas.microsoft.com/office/drawing/2014/main" id="{4A79331D-FFCC-4A63-88A4-4353481F494A}"/>
            </a:ext>
          </a:extLst>
        </xdr:cNvPr>
        <xdr:cNvSpPr>
          <a:spLocks noChangeShapeType="1"/>
        </xdr:cNvSpPr>
      </xdr:nvSpPr>
      <xdr:spPr bwMode="auto">
        <a:xfrm>
          <a:off x="1200150" y="11610975"/>
          <a:ext cx="228600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65</xdr:row>
      <xdr:rowOff>133350</xdr:rowOff>
    </xdr:from>
    <xdr:to>
      <xdr:col>3</xdr:col>
      <xdr:colOff>133350</xdr:colOff>
      <xdr:row>68</xdr:row>
      <xdr:rowOff>180975</xdr:rowOff>
    </xdr:to>
    <xdr:sp macro="" textlink="">
      <xdr:nvSpPr>
        <xdr:cNvPr id="7211" name="Line 43">
          <a:extLst>
            <a:ext uri="{FF2B5EF4-FFF2-40B4-BE49-F238E27FC236}">
              <a16:creationId xmlns:a16="http://schemas.microsoft.com/office/drawing/2014/main" id="{F075DCB9-9207-4957-A47F-4940F6F71FA9}"/>
            </a:ext>
          </a:extLst>
        </xdr:cNvPr>
        <xdr:cNvSpPr>
          <a:spLocks noChangeShapeType="1"/>
        </xdr:cNvSpPr>
      </xdr:nvSpPr>
      <xdr:spPr bwMode="auto">
        <a:xfrm>
          <a:off x="2495550" y="12106275"/>
          <a:ext cx="0" cy="59055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7</xdr:row>
      <xdr:rowOff>66675</xdr:rowOff>
    </xdr:from>
    <xdr:to>
      <xdr:col>6</xdr:col>
      <xdr:colOff>323850</xdr:colOff>
      <xdr:row>19</xdr:row>
      <xdr:rowOff>47625</xdr:rowOff>
    </xdr:to>
    <xdr:pic>
      <xdr:nvPicPr>
        <xdr:cNvPr id="7212" name="Picture 44">
          <a:extLst>
            <a:ext uri="{FF2B5EF4-FFF2-40B4-BE49-F238E27FC236}">
              <a16:creationId xmlns:a16="http://schemas.microsoft.com/office/drawing/2014/main" id="{BEECB43B-E96B-4EEF-92BB-5F743B70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200150"/>
          <a:ext cx="3876675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renchs\Local%20Settings\Temporary%20Internet%20Files\OLK1B4\Copy%20of%20Frank's%20Equity%20Recapture%20Summary%20and%20Calc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/>
      <sheetData sheetId="1">
        <row r="5">
          <cell r="L5" t="str">
            <v>Fixed Rate</v>
          </cell>
        </row>
        <row r="7">
          <cell r="D7">
            <v>30</v>
          </cell>
        </row>
        <row r="9">
          <cell r="D9" t="str">
            <v>Monthly</v>
          </cell>
        </row>
        <row r="28">
          <cell r="B28" t="str">
            <v>Payment
Date</v>
          </cell>
          <cell r="C28" t="str">
            <v>Interest Rate</v>
          </cell>
          <cell r="I28" t="str">
            <v>Balance</v>
          </cell>
        </row>
        <row r="30">
          <cell r="A30">
            <v>1</v>
          </cell>
        </row>
        <row r="31">
          <cell r="A31">
            <v>2</v>
          </cell>
        </row>
        <row r="32">
          <cell r="A32">
            <v>3</v>
          </cell>
        </row>
        <row r="33">
          <cell r="A33">
            <v>4</v>
          </cell>
        </row>
        <row r="34">
          <cell r="A34">
            <v>5</v>
          </cell>
        </row>
        <row r="35">
          <cell r="A35">
            <v>6</v>
          </cell>
        </row>
        <row r="36">
          <cell r="A36">
            <v>7</v>
          </cell>
        </row>
        <row r="37">
          <cell r="A37">
            <v>8</v>
          </cell>
        </row>
        <row r="38">
          <cell r="A38">
            <v>9</v>
          </cell>
        </row>
        <row r="39">
          <cell r="A39">
            <v>10</v>
          </cell>
        </row>
        <row r="40">
          <cell r="A40">
            <v>11</v>
          </cell>
        </row>
        <row r="41">
          <cell r="A41">
            <v>12</v>
          </cell>
        </row>
        <row r="42">
          <cell r="A42">
            <v>13</v>
          </cell>
        </row>
        <row r="43">
          <cell r="A43">
            <v>14</v>
          </cell>
        </row>
        <row r="44">
          <cell r="A44">
            <v>15</v>
          </cell>
        </row>
        <row r="45">
          <cell r="A45">
            <v>16</v>
          </cell>
        </row>
        <row r="46">
          <cell r="A46">
            <v>17</v>
          </cell>
        </row>
        <row r="47">
          <cell r="A47">
            <v>18</v>
          </cell>
        </row>
        <row r="48">
          <cell r="A48">
            <v>19</v>
          </cell>
        </row>
        <row r="49">
          <cell r="A49">
            <v>20</v>
          </cell>
        </row>
        <row r="50">
          <cell r="A50">
            <v>21</v>
          </cell>
        </row>
        <row r="51">
          <cell r="A51">
            <v>22</v>
          </cell>
        </row>
        <row r="52">
          <cell r="A52">
            <v>23</v>
          </cell>
        </row>
        <row r="53">
          <cell r="A53">
            <v>24</v>
          </cell>
        </row>
        <row r="54">
          <cell r="A54">
            <v>25</v>
          </cell>
        </row>
        <row r="55">
          <cell r="A55">
            <v>26</v>
          </cell>
        </row>
        <row r="56">
          <cell r="A56">
            <v>27</v>
          </cell>
        </row>
        <row r="57">
          <cell r="A57">
            <v>28</v>
          </cell>
        </row>
        <row r="58">
          <cell r="A58">
            <v>29</v>
          </cell>
        </row>
        <row r="59">
          <cell r="A59">
            <v>30</v>
          </cell>
        </row>
        <row r="60">
          <cell r="A60">
            <v>31</v>
          </cell>
        </row>
        <row r="61">
          <cell r="A61">
            <v>32</v>
          </cell>
        </row>
        <row r="62">
          <cell r="A62">
            <v>33</v>
          </cell>
        </row>
        <row r="63">
          <cell r="A63">
            <v>34</v>
          </cell>
        </row>
        <row r="64">
          <cell r="A64">
            <v>35</v>
          </cell>
        </row>
        <row r="65">
          <cell r="A65">
            <v>36</v>
          </cell>
        </row>
        <row r="66">
          <cell r="A66">
            <v>37</v>
          </cell>
        </row>
        <row r="67">
          <cell r="A67">
            <v>38</v>
          </cell>
        </row>
        <row r="68">
          <cell r="A68">
            <v>39</v>
          </cell>
        </row>
        <row r="69">
          <cell r="A69">
            <v>40</v>
          </cell>
        </row>
        <row r="70">
          <cell r="A70">
            <v>41</v>
          </cell>
        </row>
        <row r="71">
          <cell r="A71">
            <v>42</v>
          </cell>
        </row>
        <row r="72">
          <cell r="A72">
            <v>43</v>
          </cell>
        </row>
        <row r="73">
          <cell r="A73">
            <v>44</v>
          </cell>
        </row>
        <row r="74">
          <cell r="A74">
            <v>45</v>
          </cell>
        </row>
        <row r="75">
          <cell r="A75">
            <v>46</v>
          </cell>
        </row>
        <row r="76">
          <cell r="A76">
            <v>47</v>
          </cell>
        </row>
        <row r="77">
          <cell r="A77">
            <v>48</v>
          </cell>
        </row>
        <row r="78">
          <cell r="A78">
            <v>49</v>
          </cell>
        </row>
        <row r="79">
          <cell r="A79">
            <v>50</v>
          </cell>
        </row>
        <row r="80">
          <cell r="A80">
            <v>51</v>
          </cell>
        </row>
        <row r="81">
          <cell r="A81">
            <v>52</v>
          </cell>
        </row>
        <row r="82">
          <cell r="A82">
            <v>53</v>
          </cell>
        </row>
        <row r="83">
          <cell r="A83">
            <v>54</v>
          </cell>
        </row>
        <row r="84">
          <cell r="A84">
            <v>55</v>
          </cell>
        </row>
        <row r="85">
          <cell r="A85">
            <v>56</v>
          </cell>
        </row>
        <row r="86">
          <cell r="A86">
            <v>57</v>
          </cell>
        </row>
        <row r="87">
          <cell r="A87">
            <v>58</v>
          </cell>
        </row>
        <row r="88">
          <cell r="A88">
            <v>59</v>
          </cell>
        </row>
        <row r="89">
          <cell r="A89">
            <v>60</v>
          </cell>
        </row>
        <row r="90">
          <cell r="A90">
            <v>61</v>
          </cell>
        </row>
        <row r="91">
          <cell r="A91">
            <v>62</v>
          </cell>
        </row>
        <row r="92">
          <cell r="A92">
            <v>63</v>
          </cell>
        </row>
        <row r="93">
          <cell r="A93">
            <v>64</v>
          </cell>
        </row>
        <row r="94">
          <cell r="A94">
            <v>65</v>
          </cell>
        </row>
        <row r="95">
          <cell r="A95">
            <v>66</v>
          </cell>
        </row>
        <row r="96">
          <cell r="A96">
            <v>67</v>
          </cell>
        </row>
        <row r="97">
          <cell r="A97">
            <v>68</v>
          </cell>
        </row>
        <row r="98">
          <cell r="A98">
            <v>69</v>
          </cell>
        </row>
        <row r="99">
          <cell r="A99">
            <v>70</v>
          </cell>
        </row>
        <row r="100">
          <cell r="A100">
            <v>71</v>
          </cell>
        </row>
        <row r="101">
          <cell r="A101">
            <v>72</v>
          </cell>
        </row>
        <row r="102">
          <cell r="A102">
            <v>73</v>
          </cell>
        </row>
        <row r="103">
          <cell r="A103">
            <v>74</v>
          </cell>
        </row>
        <row r="104">
          <cell r="A104">
            <v>75</v>
          </cell>
        </row>
        <row r="105">
          <cell r="A105">
            <v>76</v>
          </cell>
        </row>
        <row r="106">
          <cell r="A106">
            <v>77</v>
          </cell>
        </row>
        <row r="107">
          <cell r="A107">
            <v>78</v>
          </cell>
        </row>
        <row r="108">
          <cell r="A108">
            <v>79</v>
          </cell>
        </row>
        <row r="109">
          <cell r="A109">
            <v>80</v>
          </cell>
        </row>
        <row r="110">
          <cell r="A110">
            <v>81</v>
          </cell>
        </row>
        <row r="111">
          <cell r="A111">
            <v>82</v>
          </cell>
        </row>
        <row r="112">
          <cell r="A112">
            <v>83</v>
          </cell>
        </row>
        <row r="113">
          <cell r="A113">
            <v>84</v>
          </cell>
        </row>
        <row r="114">
          <cell r="A114">
            <v>85</v>
          </cell>
        </row>
        <row r="115">
          <cell r="A115">
            <v>86</v>
          </cell>
        </row>
        <row r="116">
          <cell r="A116">
            <v>87</v>
          </cell>
        </row>
        <row r="117">
          <cell r="A117">
            <v>88</v>
          </cell>
        </row>
        <row r="118">
          <cell r="A118">
            <v>89</v>
          </cell>
        </row>
        <row r="119">
          <cell r="A119">
            <v>90</v>
          </cell>
        </row>
        <row r="120">
          <cell r="A120">
            <v>91</v>
          </cell>
        </row>
        <row r="121">
          <cell r="A121">
            <v>92</v>
          </cell>
        </row>
        <row r="122">
          <cell r="A122">
            <v>93</v>
          </cell>
        </row>
        <row r="123">
          <cell r="A123">
            <v>94</v>
          </cell>
        </row>
        <row r="124">
          <cell r="A124">
            <v>95</v>
          </cell>
        </row>
        <row r="125">
          <cell r="A125">
            <v>96</v>
          </cell>
        </row>
        <row r="126">
          <cell r="A126">
            <v>97</v>
          </cell>
        </row>
        <row r="127">
          <cell r="A127">
            <v>98</v>
          </cell>
        </row>
        <row r="128">
          <cell r="A128">
            <v>99</v>
          </cell>
        </row>
        <row r="129">
          <cell r="A129">
            <v>100</v>
          </cell>
        </row>
        <row r="130">
          <cell r="A130">
            <v>101</v>
          </cell>
        </row>
        <row r="131">
          <cell r="A131">
            <v>102</v>
          </cell>
        </row>
        <row r="132">
          <cell r="A132">
            <v>103</v>
          </cell>
        </row>
        <row r="133">
          <cell r="A133">
            <v>104</v>
          </cell>
        </row>
        <row r="134">
          <cell r="A134">
            <v>105</v>
          </cell>
        </row>
        <row r="135">
          <cell r="A135">
            <v>106</v>
          </cell>
        </row>
        <row r="136">
          <cell r="A136">
            <v>107</v>
          </cell>
        </row>
        <row r="137">
          <cell r="A137">
            <v>108</v>
          </cell>
        </row>
        <row r="138">
          <cell r="A138">
            <v>109</v>
          </cell>
        </row>
        <row r="139">
          <cell r="A139">
            <v>110</v>
          </cell>
        </row>
        <row r="140">
          <cell r="A140">
            <v>111</v>
          </cell>
        </row>
        <row r="141">
          <cell r="A141">
            <v>112</v>
          </cell>
        </row>
        <row r="142">
          <cell r="A142">
            <v>113</v>
          </cell>
        </row>
        <row r="143">
          <cell r="A143">
            <v>114</v>
          </cell>
        </row>
        <row r="144">
          <cell r="A144">
            <v>115</v>
          </cell>
        </row>
        <row r="145">
          <cell r="A145">
            <v>116</v>
          </cell>
        </row>
        <row r="146">
          <cell r="A146">
            <v>117</v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</sheetData>
      <sheetData sheetId="2">
        <row r="2">
          <cell r="B2" t="str">
            <v>Date</v>
          </cell>
          <cell r="G2" t="str">
            <v>Balance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1"/>
    <pageSetUpPr fitToPage="1"/>
  </sheetPr>
  <dimension ref="A1:V117"/>
  <sheetViews>
    <sheetView tabSelected="1" topLeftCell="B1" zoomScaleNormal="100" zoomScaleSheetLayoutView="50" workbookViewId="0">
      <selection activeCell="J31" sqref="J31"/>
    </sheetView>
  </sheetViews>
  <sheetFormatPr defaultRowHeight="12.75" x14ac:dyDescent="0.2"/>
  <cols>
    <col min="1" max="1" width="9.140625" hidden="1" customWidth="1"/>
    <col min="3" max="3" width="10.7109375" customWidth="1"/>
    <col min="4" max="4" width="10.5703125" customWidth="1"/>
    <col min="5" max="5" width="9.85546875" customWidth="1"/>
    <col min="6" max="6" width="11" customWidth="1"/>
    <col min="7" max="7" width="2.5703125" customWidth="1"/>
    <col min="8" max="8" width="9.85546875" customWidth="1"/>
    <col min="9" max="9" width="14.140625" customWidth="1"/>
    <col min="10" max="10" width="13.85546875" customWidth="1"/>
    <col min="11" max="11" width="9.140625" hidden="1" customWidth="1"/>
    <col min="12" max="12" width="2.5703125" hidden="1" customWidth="1"/>
    <col min="13" max="13" width="14.28515625" customWidth="1"/>
    <col min="14" max="14" width="16" customWidth="1"/>
    <col min="15" max="15" width="15.28515625" customWidth="1"/>
  </cols>
  <sheetData>
    <row r="1" spans="2:22" ht="25.5" customHeight="1" x14ac:dyDescent="0.3">
      <c r="B1" s="10" t="s">
        <v>14</v>
      </c>
      <c r="C1" s="3"/>
      <c r="D1" s="3"/>
      <c r="E1" s="24" t="s">
        <v>86</v>
      </c>
      <c r="F1" s="3"/>
      <c r="G1" s="3"/>
      <c r="H1" s="3"/>
      <c r="I1" s="3"/>
      <c r="J1" s="3"/>
      <c r="K1" s="3"/>
      <c r="L1" s="3"/>
      <c r="M1" s="3"/>
      <c r="N1" s="3"/>
      <c r="O1" s="16"/>
      <c r="P1" s="1"/>
      <c r="Q1" s="1"/>
      <c r="R1" s="1"/>
      <c r="S1" s="1"/>
      <c r="T1" s="1"/>
      <c r="U1" s="1"/>
      <c r="V1" s="1"/>
    </row>
    <row r="2" spans="2:22" ht="3" customHeight="1" x14ac:dyDescent="0.3">
      <c r="B2" s="1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6"/>
      <c r="P2" s="1"/>
      <c r="Q2" s="1"/>
      <c r="R2" s="1"/>
      <c r="S2" s="1"/>
      <c r="T2" s="1"/>
      <c r="U2" s="1"/>
      <c r="V2" s="1"/>
    </row>
    <row r="3" spans="2:22" ht="9.9499999999999993" customHeight="1" x14ac:dyDescent="0.3"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6"/>
      <c r="P3" s="1"/>
      <c r="Q3" s="23"/>
      <c r="R3" s="127"/>
      <c r="S3" s="1"/>
      <c r="T3" s="1"/>
      <c r="U3" s="1"/>
      <c r="V3" s="1"/>
    </row>
    <row r="4" spans="2:22" ht="15.75" customHeight="1" x14ac:dyDescent="0.25">
      <c r="B4" s="14"/>
      <c r="C4" s="9"/>
      <c r="D4" s="9"/>
      <c r="E4" s="9"/>
      <c r="F4" s="20" t="s">
        <v>12</v>
      </c>
      <c r="G4" s="20"/>
      <c r="H4" s="9"/>
      <c r="I4" s="9"/>
      <c r="J4" s="21"/>
      <c r="K4" s="21"/>
      <c r="L4" s="21"/>
      <c r="M4" s="21"/>
      <c r="N4" s="128"/>
      <c r="O4" s="135"/>
      <c r="P4" s="1"/>
      <c r="Q4" s="1"/>
      <c r="R4" s="1"/>
      <c r="S4" s="1"/>
      <c r="T4" s="1"/>
      <c r="U4" s="1"/>
      <c r="V4" s="1"/>
    </row>
    <row r="5" spans="2:22" ht="15" x14ac:dyDescent="0.2">
      <c r="B5" s="3"/>
      <c r="C5" s="3"/>
      <c r="D5" s="3" t="s">
        <v>0</v>
      </c>
      <c r="E5" s="3"/>
      <c r="F5" s="3"/>
      <c r="G5" s="3"/>
      <c r="H5" s="3"/>
      <c r="I5" s="5"/>
      <c r="J5" s="8"/>
      <c r="K5" s="8"/>
      <c r="L5" s="8"/>
      <c r="M5" s="8"/>
      <c r="N5" s="112"/>
      <c r="O5" s="135"/>
      <c r="P5" s="1"/>
      <c r="Q5" s="1"/>
      <c r="R5" s="1"/>
      <c r="S5" s="1"/>
      <c r="T5" s="1"/>
      <c r="U5" s="1"/>
      <c r="V5" s="1"/>
    </row>
    <row r="6" spans="2:22" ht="12.75" customHeight="1" x14ac:dyDescent="0.25">
      <c r="B6" s="11"/>
      <c r="C6" s="2" t="s">
        <v>89</v>
      </c>
      <c r="D6" s="3"/>
      <c r="E6" s="3"/>
      <c r="F6" s="3"/>
      <c r="G6" s="3"/>
      <c r="H6" s="3"/>
      <c r="I6" s="3"/>
      <c r="J6" s="3"/>
      <c r="K6" s="3"/>
      <c r="L6" s="3"/>
      <c r="M6" s="107">
        <v>600000</v>
      </c>
      <c r="N6" s="3"/>
      <c r="O6" s="16"/>
      <c r="P6" s="1"/>
      <c r="Q6" s="1"/>
      <c r="R6" s="1"/>
      <c r="S6" s="1"/>
      <c r="T6" s="1"/>
      <c r="U6" s="1"/>
      <c r="V6" s="1"/>
    </row>
    <row r="7" spans="2:22" ht="12.75" customHeight="1" x14ac:dyDescent="0.25">
      <c r="B7" s="11"/>
      <c r="C7" s="2" t="s">
        <v>82</v>
      </c>
      <c r="D7" s="2"/>
      <c r="E7" s="2"/>
      <c r="F7" s="2"/>
      <c r="G7" s="2"/>
      <c r="H7" s="3"/>
      <c r="I7" s="105">
        <v>200000</v>
      </c>
      <c r="J7" s="3"/>
      <c r="K7" s="3"/>
      <c r="L7" s="3"/>
      <c r="M7" s="113"/>
      <c r="N7" s="3"/>
      <c r="O7" s="16"/>
      <c r="P7" s="1"/>
      <c r="Q7" s="1"/>
      <c r="R7" s="1"/>
      <c r="S7" s="1"/>
      <c r="T7" s="1"/>
      <c r="U7" s="1"/>
      <c r="V7" s="1"/>
    </row>
    <row r="8" spans="2:22" ht="6" customHeight="1" thickBot="1" x14ac:dyDescent="0.3">
      <c r="B8" s="11"/>
      <c r="C8" s="2"/>
      <c r="D8" s="2"/>
      <c r="E8" s="2"/>
      <c r="F8" s="2"/>
      <c r="G8" s="2"/>
      <c r="H8" s="3"/>
      <c r="I8" s="103"/>
      <c r="J8" s="3"/>
      <c r="K8" s="3"/>
      <c r="L8" s="3"/>
      <c r="M8" s="113"/>
      <c r="N8" s="3"/>
      <c r="O8" s="16"/>
      <c r="P8" s="1"/>
      <c r="Q8" s="1"/>
      <c r="R8" s="1"/>
      <c r="S8" s="1"/>
      <c r="T8" s="1"/>
      <c r="U8" s="1"/>
      <c r="V8" s="1"/>
    </row>
    <row r="9" spans="2:22" ht="12.75" customHeight="1" thickBot="1" x14ac:dyDescent="0.3">
      <c r="B9" s="11"/>
      <c r="C9" s="2"/>
      <c r="D9" s="3" t="s">
        <v>85</v>
      </c>
      <c r="E9" s="2"/>
      <c r="F9" s="2"/>
      <c r="G9" s="2"/>
      <c r="H9" s="106">
        <v>30</v>
      </c>
      <c r="I9" s="104" t="s">
        <v>83</v>
      </c>
      <c r="J9" s="108">
        <v>0.05</v>
      </c>
      <c r="K9" s="3"/>
      <c r="L9" s="3"/>
      <c r="M9" s="13">
        <f>-FV(J9,H9,0,I7)</f>
        <v>864388.47503013245</v>
      </c>
      <c r="N9" s="3"/>
      <c r="O9" s="16"/>
      <c r="P9" s="1"/>
      <c r="Q9" s="1"/>
      <c r="R9" s="1"/>
      <c r="S9" s="1"/>
      <c r="T9" s="1"/>
      <c r="U9" s="1"/>
      <c r="V9" s="1"/>
    </row>
    <row r="10" spans="2:22" ht="12.75" customHeight="1" x14ac:dyDescent="0.25">
      <c r="B10" s="11"/>
      <c r="C10" s="2"/>
      <c r="D10" s="2"/>
      <c r="E10" s="2"/>
      <c r="F10" s="2"/>
      <c r="G10" s="2"/>
      <c r="H10" s="3"/>
      <c r="I10" s="103"/>
      <c r="J10" s="3"/>
      <c r="K10" s="3"/>
      <c r="L10" s="3"/>
      <c r="M10" s="113"/>
      <c r="N10" s="3"/>
      <c r="O10" s="16"/>
      <c r="P10" s="1"/>
      <c r="Q10" s="1"/>
      <c r="R10" s="1"/>
      <c r="S10" s="1"/>
      <c r="T10" s="1"/>
      <c r="U10" s="1"/>
      <c r="V10" s="1"/>
    </row>
    <row r="11" spans="2:22" x14ac:dyDescent="0.2">
      <c r="B11" s="2"/>
      <c r="C11" s="2" t="s">
        <v>81</v>
      </c>
      <c r="D11" s="2"/>
      <c r="E11" s="2"/>
      <c r="F11" s="2"/>
      <c r="G11" s="2"/>
      <c r="H11" s="3"/>
      <c r="I11" s="125">
        <f>M6-I7</f>
        <v>400000</v>
      </c>
      <c r="J11" s="3"/>
      <c r="K11" s="3"/>
      <c r="L11" s="3"/>
      <c r="M11" s="4"/>
      <c r="N11" s="3"/>
      <c r="O11" s="16"/>
      <c r="P11" s="1"/>
      <c r="Q11" s="1"/>
      <c r="R11" s="1"/>
      <c r="S11" s="1"/>
      <c r="T11" s="1"/>
      <c r="U11" s="1"/>
      <c r="V11" s="1"/>
    </row>
    <row r="12" spans="2:22" ht="15.75" x14ac:dyDescent="0.25">
      <c r="B12" s="11"/>
      <c r="C12" s="2" t="s">
        <v>84</v>
      </c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16"/>
      <c r="P12" s="1"/>
      <c r="Q12" s="1"/>
      <c r="R12" s="1"/>
      <c r="S12" s="1"/>
      <c r="T12" s="1"/>
      <c r="U12" s="1"/>
      <c r="V12" s="1"/>
    </row>
    <row r="13" spans="2:22" x14ac:dyDescent="0.2">
      <c r="B13" s="2"/>
      <c r="C13" s="3"/>
      <c r="D13" s="3" t="s">
        <v>1</v>
      </c>
      <c r="E13" s="3"/>
      <c r="F13" s="3"/>
      <c r="G13" s="3"/>
      <c r="H13" s="109">
        <v>4.4999999999999998E-2</v>
      </c>
      <c r="I13" s="114" t="s">
        <v>7</v>
      </c>
      <c r="J13" s="111">
        <v>0.3</v>
      </c>
      <c r="K13" s="110"/>
      <c r="L13" s="110"/>
      <c r="M13" s="126">
        <f>H13*(1-J13)</f>
        <v>3.15E-2</v>
      </c>
      <c r="N13" s="3"/>
      <c r="O13" s="16"/>
      <c r="P13" s="1"/>
      <c r="Q13" s="1"/>
      <c r="R13" s="1"/>
      <c r="S13" s="1"/>
      <c r="T13" s="1"/>
      <c r="U13" s="1"/>
      <c r="V13" s="1"/>
    </row>
    <row r="14" spans="2:22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3"/>
      <c r="O14" s="16"/>
      <c r="P14" s="1"/>
      <c r="Q14" s="1"/>
      <c r="R14" s="1"/>
      <c r="S14" s="1"/>
      <c r="T14" s="1"/>
      <c r="U14" s="1"/>
      <c r="V14" s="1"/>
    </row>
    <row r="15" spans="2:22" x14ac:dyDescent="0.2">
      <c r="B15" s="2"/>
      <c r="C15" s="3"/>
      <c r="D15" s="3" t="s">
        <v>15</v>
      </c>
      <c r="E15" s="3"/>
      <c r="F15" s="3"/>
      <c r="G15" s="3"/>
      <c r="H15" s="3"/>
      <c r="I15" s="3"/>
      <c r="J15" s="3"/>
      <c r="K15" s="3"/>
      <c r="L15" s="3"/>
      <c r="M15" s="125">
        <f>I11*M13</f>
        <v>12600</v>
      </c>
      <c r="N15" s="3"/>
      <c r="O15" s="16"/>
      <c r="P15" s="1"/>
      <c r="Q15" s="1"/>
      <c r="R15" s="1"/>
      <c r="S15" s="1"/>
      <c r="T15" s="1"/>
      <c r="U15" s="1"/>
      <c r="V15" s="1"/>
    </row>
    <row r="16" spans="2:22" ht="13.5" thickBot="1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16"/>
      <c r="P16" s="1"/>
      <c r="Q16" s="1"/>
      <c r="R16" s="1"/>
      <c r="S16" s="1"/>
      <c r="T16" s="1"/>
      <c r="U16" s="1"/>
      <c r="V16" s="1"/>
    </row>
    <row r="17" spans="2:22" ht="13.5" thickBot="1" x14ac:dyDescent="0.25">
      <c r="B17" s="2"/>
      <c r="C17" s="3"/>
      <c r="D17" s="3" t="s">
        <v>4</v>
      </c>
      <c r="E17" s="3"/>
      <c r="F17" s="3"/>
      <c r="G17" s="3"/>
      <c r="H17" s="106">
        <v>30</v>
      </c>
      <c r="I17" s="6" t="s">
        <v>76</v>
      </c>
      <c r="J17" s="109">
        <v>4.4999999999999998E-2</v>
      </c>
      <c r="K17" s="3"/>
      <c r="L17" s="3"/>
      <c r="M17" s="12">
        <f>FV(J17,H17,-M15,0)</f>
        <v>768689.07767031959</v>
      </c>
      <c r="N17" s="3"/>
      <c r="O17" s="16"/>
      <c r="P17" s="1"/>
      <c r="Q17" s="1"/>
      <c r="R17" s="1"/>
      <c r="S17" s="1"/>
      <c r="T17" s="1"/>
      <c r="U17" s="1"/>
      <c r="V17" s="1"/>
    </row>
    <row r="18" spans="2:22" ht="13.5" thickBot="1" x14ac:dyDescent="0.25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16"/>
      <c r="P18" s="1"/>
      <c r="Q18" s="1"/>
      <c r="R18" s="1"/>
      <c r="S18" s="1"/>
      <c r="T18" s="1"/>
      <c r="U18" s="1"/>
      <c r="V18" s="1"/>
    </row>
    <row r="19" spans="2:22" ht="13.5" thickBot="1" x14ac:dyDescent="0.25">
      <c r="B19" s="5"/>
      <c r="C19" s="2" t="s">
        <v>80</v>
      </c>
      <c r="D19" s="3"/>
      <c r="E19" s="115"/>
      <c r="F19" s="6"/>
      <c r="G19" s="6"/>
      <c r="H19" s="106">
        <v>30</v>
      </c>
      <c r="I19" s="105">
        <v>600000</v>
      </c>
      <c r="J19" s="109"/>
      <c r="K19" s="3"/>
      <c r="L19" s="3"/>
      <c r="M19" s="12">
        <f>IF(M33&gt;0,0,(J19*I19)*H19)</f>
        <v>0</v>
      </c>
      <c r="N19" s="3"/>
      <c r="O19" s="16"/>
      <c r="P19" s="1"/>
      <c r="Q19" s="1"/>
      <c r="R19" s="1"/>
      <c r="S19" s="1"/>
      <c r="T19" s="1"/>
      <c r="U19" s="1"/>
      <c r="V19" s="1"/>
    </row>
    <row r="20" spans="2:22" x14ac:dyDescent="0.2">
      <c r="B20" s="5"/>
      <c r="C20" s="2"/>
      <c r="D20" s="3"/>
      <c r="E20" s="115"/>
      <c r="F20" s="6"/>
      <c r="G20" s="6"/>
      <c r="H20" s="4"/>
      <c r="I20" s="6"/>
      <c r="J20" s="116"/>
      <c r="K20" s="3"/>
      <c r="L20" s="3"/>
      <c r="M20" s="117"/>
      <c r="N20" s="3"/>
      <c r="O20" s="16"/>
      <c r="P20" s="1"/>
      <c r="Q20" s="1"/>
      <c r="R20" s="1"/>
      <c r="S20" s="1"/>
      <c r="T20" s="1"/>
      <c r="U20" s="1"/>
      <c r="V20" s="1"/>
    </row>
    <row r="21" spans="2:22" x14ac:dyDescent="0.2">
      <c r="B21" s="5"/>
      <c r="C21" s="2" t="s">
        <v>9</v>
      </c>
      <c r="D21" s="3"/>
      <c r="E21" s="3"/>
      <c r="F21" s="6" t="s">
        <v>77</v>
      </c>
      <c r="G21" s="6"/>
      <c r="H21" s="125">
        <f>M6+M33-M19</f>
        <v>960000</v>
      </c>
      <c r="I21" s="101" t="s">
        <v>78</v>
      </c>
      <c r="J21" s="125">
        <f>M6</f>
        <v>600000</v>
      </c>
      <c r="K21" s="3"/>
      <c r="L21" s="3"/>
      <c r="M21" s="4"/>
      <c r="N21" s="3"/>
      <c r="O21" s="16"/>
      <c r="P21" s="1"/>
      <c r="Q21" s="1"/>
      <c r="R21" s="1"/>
      <c r="S21" s="1"/>
      <c r="T21" s="1"/>
      <c r="U21" s="1"/>
      <c r="V21" s="1"/>
    </row>
    <row r="22" spans="2:22" x14ac:dyDescent="0.2">
      <c r="B22" s="5"/>
      <c r="C22" s="2"/>
      <c r="D22" s="3"/>
      <c r="E22" s="3"/>
      <c r="F22" s="6"/>
      <c r="G22" s="6"/>
      <c r="H22" s="103"/>
      <c r="I22" s="101" t="s">
        <v>75</v>
      </c>
      <c r="J22" s="105">
        <v>-120000</v>
      </c>
      <c r="K22" s="3"/>
      <c r="L22" s="3"/>
      <c r="M22" s="4"/>
      <c r="N22" s="3"/>
      <c r="O22" s="16"/>
      <c r="P22" s="1"/>
      <c r="Q22" s="1"/>
      <c r="R22" s="1"/>
      <c r="S22" s="1"/>
      <c r="T22" s="1"/>
      <c r="U22" s="1"/>
      <c r="V22" s="1"/>
    </row>
    <row r="23" spans="2:22" ht="13.5" thickBot="1" x14ac:dyDescent="0.25">
      <c r="B23" s="5"/>
      <c r="C23" s="2"/>
      <c r="D23" s="3"/>
      <c r="E23" s="3"/>
      <c r="F23" s="6"/>
      <c r="G23" s="6"/>
      <c r="H23" s="103"/>
      <c r="I23" s="101" t="s">
        <v>74</v>
      </c>
      <c r="J23" s="125">
        <f>J21-J22</f>
        <v>720000</v>
      </c>
      <c r="K23" s="3"/>
      <c r="L23" s="3"/>
      <c r="M23" s="4"/>
      <c r="N23" s="3"/>
      <c r="O23" s="16"/>
      <c r="P23" s="1"/>
      <c r="Q23" s="1"/>
      <c r="R23" s="1"/>
      <c r="S23" s="1"/>
      <c r="T23" s="1"/>
      <c r="U23" s="1"/>
      <c r="V23" s="1"/>
    </row>
    <row r="24" spans="2:22" ht="13.5" thickBot="1" x14ac:dyDescent="0.25">
      <c r="B24" s="5"/>
      <c r="C24" s="3"/>
      <c r="D24" s="3"/>
      <c r="E24" s="3"/>
      <c r="F24" s="6" t="s">
        <v>0</v>
      </c>
      <c r="G24" s="6"/>
      <c r="H24" s="103" t="s">
        <v>0</v>
      </c>
      <c r="I24" s="101" t="s">
        <v>79</v>
      </c>
      <c r="J24" s="111">
        <v>0.2</v>
      </c>
      <c r="K24" s="3"/>
      <c r="L24" s="3"/>
      <c r="M24" s="13">
        <f>SUM(H21-J23)*J24</f>
        <v>48000</v>
      </c>
      <c r="N24" s="3"/>
      <c r="O24" s="16"/>
      <c r="P24" s="1"/>
      <c r="Q24" s="1"/>
      <c r="R24" s="1"/>
      <c r="S24" s="1"/>
      <c r="T24" s="1"/>
      <c r="U24" s="1"/>
      <c r="V24" s="1"/>
    </row>
    <row r="25" spans="2:22" x14ac:dyDescent="0.2">
      <c r="B25" s="5"/>
      <c r="C25" s="2"/>
      <c r="D25" s="3"/>
      <c r="E25" s="115"/>
      <c r="F25" s="6"/>
      <c r="G25" s="6"/>
      <c r="H25" s="4"/>
      <c r="I25" s="3"/>
      <c r="J25" s="115"/>
      <c r="K25" s="3"/>
      <c r="L25" s="3"/>
      <c r="M25" s="117"/>
      <c r="N25" s="3"/>
      <c r="O25" s="16"/>
      <c r="P25" s="1"/>
      <c r="Q25" s="1"/>
      <c r="R25" s="1"/>
      <c r="S25" s="1"/>
      <c r="T25" s="1"/>
      <c r="U25" s="1"/>
      <c r="V25" s="1"/>
    </row>
    <row r="26" spans="2:22" ht="15.75" x14ac:dyDescent="0.25">
      <c r="B26" s="15"/>
      <c r="C26" s="130"/>
      <c r="D26" s="130"/>
      <c r="E26" s="130"/>
      <c r="F26" s="17" t="s">
        <v>13</v>
      </c>
      <c r="G26" s="17"/>
      <c r="H26" s="130"/>
      <c r="I26" s="130"/>
      <c r="J26" s="130"/>
      <c r="K26" s="130"/>
      <c r="L26" s="130"/>
      <c r="M26" s="131"/>
      <c r="N26" s="130"/>
      <c r="O26" s="16"/>
      <c r="P26" s="1"/>
      <c r="Q26" s="1"/>
      <c r="R26" s="1"/>
      <c r="S26" s="1"/>
      <c r="T26" s="1"/>
      <c r="U26" s="1"/>
      <c r="V26" s="1"/>
    </row>
    <row r="27" spans="2:22" ht="15.75" x14ac:dyDescent="0.25">
      <c r="B27" s="2"/>
      <c r="C27" s="3"/>
      <c r="D27" s="3"/>
      <c r="E27" s="3"/>
      <c r="F27" s="11"/>
      <c r="G27" s="11"/>
      <c r="H27" s="3"/>
      <c r="I27" s="3"/>
      <c r="J27" s="3"/>
      <c r="K27" s="3"/>
      <c r="L27" s="3"/>
      <c r="M27" s="4"/>
      <c r="N27" s="3"/>
      <c r="O27" s="16"/>
      <c r="P27" s="1"/>
      <c r="Q27" s="1"/>
      <c r="R27" s="1"/>
      <c r="S27" s="1"/>
      <c r="T27" s="1"/>
      <c r="U27" s="1"/>
      <c r="V27" s="1"/>
    </row>
    <row r="28" spans="2:22" x14ac:dyDescent="0.2">
      <c r="B28" s="5"/>
      <c r="C28" s="2" t="s">
        <v>16</v>
      </c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  <c r="O28" s="16"/>
      <c r="P28" s="1"/>
      <c r="Q28" s="1"/>
      <c r="R28" s="1"/>
      <c r="S28" s="1"/>
      <c r="T28" s="1"/>
      <c r="U28" s="1"/>
      <c r="V28" s="1"/>
    </row>
    <row r="29" spans="2:22" x14ac:dyDescent="0.2">
      <c r="B29" s="2"/>
      <c r="C29" s="3"/>
      <c r="D29" s="2" t="s">
        <v>17</v>
      </c>
      <c r="E29" s="3"/>
      <c r="F29" s="3"/>
      <c r="G29" s="3"/>
      <c r="H29" s="6" t="s">
        <v>10</v>
      </c>
      <c r="I29" s="3"/>
      <c r="J29" s="105">
        <v>24000</v>
      </c>
      <c r="K29" s="3"/>
      <c r="L29" s="3"/>
      <c r="M29" s="118" t="s">
        <v>0</v>
      </c>
      <c r="N29" s="3"/>
      <c r="O29" s="16"/>
      <c r="P29" s="1"/>
      <c r="Q29" s="1"/>
      <c r="R29" s="1"/>
      <c r="S29" s="1"/>
      <c r="T29" s="1"/>
      <c r="U29" s="1"/>
      <c r="V29" s="1"/>
    </row>
    <row r="30" spans="2:22" x14ac:dyDescent="0.2">
      <c r="B30" s="2"/>
      <c r="C30" s="3"/>
      <c r="D30" s="3" t="s">
        <v>2</v>
      </c>
      <c r="E30" s="3"/>
      <c r="F30" s="3"/>
      <c r="G30" s="3"/>
      <c r="H30" s="3"/>
      <c r="I30" s="3"/>
      <c r="J30" s="109">
        <v>0.04</v>
      </c>
      <c r="K30" s="3"/>
      <c r="L30" s="3"/>
      <c r="M30" s="116" t="s">
        <v>0</v>
      </c>
      <c r="N30" s="3"/>
      <c r="O30" s="16"/>
      <c r="P30" s="1"/>
      <c r="Q30" s="1"/>
      <c r="R30" s="1"/>
      <c r="S30" s="1"/>
      <c r="T30" s="1"/>
      <c r="U30" s="1"/>
      <c r="V30" s="1"/>
    </row>
    <row r="31" spans="2:22" ht="13.5" thickBot="1" x14ac:dyDescent="0.25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119"/>
      <c r="N31" s="3"/>
      <c r="O31" s="16"/>
      <c r="P31" s="1"/>
      <c r="Q31" s="1"/>
      <c r="R31" s="1"/>
      <c r="S31" s="1"/>
      <c r="T31" s="1"/>
      <c r="U31" s="1"/>
      <c r="V31" s="1"/>
    </row>
    <row r="32" spans="2:22" ht="13.5" thickBot="1" x14ac:dyDescent="0.25">
      <c r="B32" s="2"/>
      <c r="C32" s="3"/>
      <c r="D32" s="3" t="s">
        <v>6</v>
      </c>
      <c r="E32" s="3"/>
      <c r="F32" s="3"/>
      <c r="G32" s="3"/>
      <c r="H32" s="106">
        <v>30</v>
      </c>
      <c r="I32" s="101" t="s">
        <v>87</v>
      </c>
      <c r="J32" s="3"/>
      <c r="K32" s="3"/>
      <c r="L32" s="3"/>
      <c r="M32" s="12">
        <f>FV(J30,H32,-(J29),0)</f>
        <v>1346038.5060165252</v>
      </c>
      <c r="N32" s="3"/>
      <c r="O32" s="16"/>
      <c r="P32" s="1"/>
      <c r="Q32" s="1"/>
      <c r="R32" s="1"/>
      <c r="S32" s="1"/>
      <c r="T32" s="1"/>
      <c r="U32" s="1"/>
      <c r="V32" s="1"/>
    </row>
    <row r="33" spans="2:22" x14ac:dyDescent="0.2">
      <c r="B33" s="18"/>
      <c r="C33" s="2" t="s">
        <v>73</v>
      </c>
      <c r="D33" s="3"/>
      <c r="E33" s="3"/>
      <c r="F33" s="3"/>
      <c r="G33" s="3"/>
      <c r="H33" s="246">
        <v>30</v>
      </c>
      <c r="I33" s="248">
        <f>M6</f>
        <v>600000</v>
      </c>
      <c r="J33" s="249">
        <v>0.02</v>
      </c>
      <c r="K33" s="3"/>
      <c r="L33" s="3"/>
      <c r="M33" s="102">
        <f>IF((J19*I19)*H19=0,H33*(I33*J33),0)</f>
        <v>360000</v>
      </c>
      <c r="N33" s="3"/>
      <c r="O33" s="16"/>
      <c r="P33" s="1"/>
      <c r="Q33" s="1"/>
      <c r="R33" s="1"/>
      <c r="S33" s="1"/>
      <c r="T33" s="1"/>
      <c r="U33" s="1"/>
      <c r="V33" s="1"/>
    </row>
    <row r="34" spans="2:22" x14ac:dyDescent="0.2">
      <c r="B34" s="18"/>
      <c r="C34" s="2"/>
      <c r="D34" s="3"/>
      <c r="E34" s="3"/>
      <c r="F34" s="3"/>
      <c r="G34" s="3"/>
      <c r="H34" s="122"/>
      <c r="I34" s="252"/>
      <c r="J34" s="253"/>
      <c r="K34" s="3"/>
      <c r="L34" s="3"/>
      <c r="M34" s="7"/>
      <c r="N34" s="3"/>
      <c r="O34" s="16"/>
      <c r="P34" s="1"/>
      <c r="Q34" s="1"/>
      <c r="R34" s="1"/>
      <c r="S34" s="1"/>
      <c r="T34" s="1"/>
      <c r="U34" s="1"/>
      <c r="V34" s="1"/>
    </row>
    <row r="35" spans="2:22" ht="15.75" customHeight="1" x14ac:dyDescent="0.25">
      <c r="B35" s="244"/>
      <c r="C35" s="129"/>
      <c r="D35" s="9"/>
      <c r="E35" s="9"/>
      <c r="F35" s="20" t="s">
        <v>174</v>
      </c>
      <c r="G35" s="20"/>
      <c r="H35" s="131"/>
      <c r="I35" s="245"/>
      <c r="J35" s="251"/>
      <c r="K35" s="9"/>
      <c r="L35" s="9"/>
      <c r="M35" s="255"/>
      <c r="N35" s="9"/>
      <c r="O35" s="16"/>
      <c r="P35" s="1"/>
      <c r="Q35" s="1"/>
      <c r="R35" s="1"/>
      <c r="S35" s="1"/>
      <c r="T35" s="1"/>
      <c r="U35" s="1"/>
      <c r="V35" s="1"/>
    </row>
    <row r="36" spans="2:22" s="1" customFormat="1" x14ac:dyDescent="0.2">
      <c r="B36" s="18"/>
      <c r="C36" s="2"/>
      <c r="D36" s="3"/>
      <c r="E36" s="3"/>
      <c r="F36" s="3"/>
      <c r="G36" s="3"/>
      <c r="H36" s="122"/>
      <c r="I36" s="252"/>
      <c r="J36" s="253"/>
      <c r="K36" s="3"/>
      <c r="L36" s="3"/>
      <c r="M36" s="7"/>
      <c r="N36" s="3"/>
      <c r="O36" s="16"/>
    </row>
    <row r="37" spans="2:22" ht="13.5" thickBot="1" x14ac:dyDescent="0.25">
      <c r="B37" s="18"/>
      <c r="C37" s="2" t="s">
        <v>177</v>
      </c>
      <c r="D37" s="3"/>
      <c r="E37" s="3"/>
      <c r="F37" s="260"/>
      <c r="G37" s="261" t="s">
        <v>180</v>
      </c>
      <c r="H37" s="247">
        <v>8</v>
      </c>
      <c r="I37" s="104" t="s">
        <v>88</v>
      </c>
      <c r="J37" s="250">
        <v>0.04</v>
      </c>
      <c r="K37" s="3"/>
      <c r="L37" s="3"/>
      <c r="M37" s="254">
        <f>-FV(J37,H37,F37,0)</f>
        <v>0</v>
      </c>
      <c r="N37" s="3"/>
      <c r="O37" s="16"/>
      <c r="P37" s="1"/>
      <c r="Q37" s="1"/>
      <c r="R37" s="1"/>
      <c r="S37" s="1"/>
      <c r="T37" s="1"/>
      <c r="U37" s="1"/>
      <c r="V37" s="1"/>
    </row>
    <row r="38" spans="2:22" ht="13.5" thickBot="1" x14ac:dyDescent="0.25">
      <c r="B38" s="5"/>
      <c r="C38" s="2" t="s">
        <v>178</v>
      </c>
      <c r="D38" s="2"/>
      <c r="E38" s="105"/>
      <c r="F38" s="4" t="s">
        <v>11</v>
      </c>
      <c r="G38" s="4"/>
      <c r="H38" s="106">
        <v>15</v>
      </c>
      <c r="I38" s="120" t="s">
        <v>179</v>
      </c>
      <c r="J38" s="109">
        <v>0.04</v>
      </c>
      <c r="K38" s="3"/>
      <c r="L38" s="3"/>
      <c r="M38" s="12">
        <f>FV(J38,H38,-E38,0)</f>
        <v>0</v>
      </c>
      <c r="N38" s="3"/>
      <c r="O38" s="16"/>
      <c r="P38" s="1"/>
      <c r="Q38" s="1"/>
      <c r="R38" s="1"/>
      <c r="S38" s="1"/>
      <c r="T38" s="1"/>
      <c r="U38" s="1"/>
      <c r="V38" s="1"/>
    </row>
    <row r="39" spans="2:22" ht="13.5" thickBot="1" x14ac:dyDescent="0.25">
      <c r="B39" s="5"/>
      <c r="C39" s="2" t="s">
        <v>173</v>
      </c>
      <c r="D39" s="3"/>
      <c r="E39" s="103"/>
      <c r="F39" s="4"/>
      <c r="G39" s="4"/>
      <c r="H39" s="4"/>
      <c r="I39" s="101"/>
      <c r="J39" s="116"/>
      <c r="K39" s="3"/>
      <c r="L39" s="3"/>
      <c r="M39" s="12">
        <f>EQUITYRECAPTURE!E21</f>
        <v>0</v>
      </c>
      <c r="N39" s="3"/>
      <c r="O39" s="16" t="s">
        <v>0</v>
      </c>
      <c r="P39" s="1"/>
      <c r="Q39" s="1"/>
      <c r="R39" s="1"/>
      <c r="S39" s="1"/>
      <c r="T39" s="1"/>
      <c r="U39" s="1"/>
      <c r="V39" s="1"/>
    </row>
    <row r="40" spans="2:22" x14ac:dyDescent="0.2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  <c r="N40" s="3"/>
      <c r="O40" s="16"/>
      <c r="P40" s="1"/>
      <c r="Q40" s="1"/>
      <c r="R40" s="1"/>
      <c r="S40" s="1"/>
      <c r="T40" s="1"/>
      <c r="U40" s="1"/>
      <c r="V40" s="1"/>
    </row>
    <row r="41" spans="2:22" ht="8.25" customHeight="1" x14ac:dyDescent="0.25">
      <c r="B41" s="15"/>
      <c r="C41" s="20" t="s">
        <v>175</v>
      </c>
      <c r="D41" s="130"/>
      <c r="E41" s="130"/>
      <c r="F41" s="263" t="s">
        <v>176</v>
      </c>
      <c r="G41" s="263"/>
      <c r="H41" s="264"/>
      <c r="I41" s="264"/>
      <c r="J41" s="130"/>
      <c r="K41" s="130"/>
      <c r="L41" s="130"/>
      <c r="M41" s="131"/>
      <c r="N41" s="130"/>
      <c r="O41" s="16"/>
      <c r="P41" s="1"/>
      <c r="Q41" s="1"/>
      <c r="R41" s="1"/>
      <c r="S41" s="1"/>
      <c r="T41" s="1"/>
      <c r="U41" s="1"/>
      <c r="V41" s="1"/>
    </row>
    <row r="42" spans="2:22" ht="13.5" thickBot="1" x14ac:dyDescent="0.25">
      <c r="B42" s="129"/>
      <c r="C42" s="9"/>
      <c r="D42" s="9"/>
      <c r="E42" s="9"/>
      <c r="F42" s="264"/>
      <c r="G42" s="264"/>
      <c r="H42" s="264"/>
      <c r="I42" s="264"/>
      <c r="J42" s="134" t="s">
        <v>90</v>
      </c>
      <c r="K42" s="9"/>
      <c r="L42" s="9"/>
      <c r="M42" s="134" t="s">
        <v>91</v>
      </c>
      <c r="N42" s="134" t="s">
        <v>92</v>
      </c>
      <c r="O42" s="16"/>
      <c r="P42" s="1"/>
      <c r="Q42" s="1"/>
      <c r="R42" s="1"/>
      <c r="S42" s="1"/>
      <c r="T42" s="1"/>
      <c r="U42" s="1"/>
      <c r="V42" s="1"/>
    </row>
    <row r="43" spans="2:22" x14ac:dyDescent="0.2">
      <c r="B43" s="2"/>
      <c r="C43" s="2" t="s">
        <v>85</v>
      </c>
      <c r="D43" s="3"/>
      <c r="E43" s="3"/>
      <c r="F43" s="3"/>
      <c r="G43" s="3"/>
      <c r="H43" s="3"/>
      <c r="I43" s="3"/>
      <c r="J43" s="102">
        <f>M9</f>
        <v>864388.47503013245</v>
      </c>
      <c r="K43" s="3"/>
      <c r="L43" s="3"/>
      <c r="M43" s="132">
        <v>40000</v>
      </c>
      <c r="N43" s="133">
        <f>M43-J43</f>
        <v>-824388.47503013245</v>
      </c>
      <c r="O43" s="16"/>
      <c r="P43" s="1"/>
      <c r="Q43" s="1"/>
      <c r="R43" s="1"/>
      <c r="S43" s="1"/>
      <c r="T43" s="1"/>
      <c r="U43" s="1"/>
      <c r="V43" s="1"/>
    </row>
    <row r="44" spans="2:22" x14ac:dyDescent="0.2">
      <c r="B44" s="2"/>
      <c r="C44" s="2" t="s">
        <v>93</v>
      </c>
      <c r="D44" s="3"/>
      <c r="E44" s="3"/>
      <c r="F44" s="3"/>
      <c r="G44" s="3"/>
      <c r="H44" s="3"/>
      <c r="I44" s="3"/>
      <c r="J44" s="123">
        <f>M17</f>
        <v>768689.07767031959</v>
      </c>
      <c r="K44" s="3"/>
      <c r="L44" s="3"/>
      <c r="M44" s="132">
        <v>25000</v>
      </c>
      <c r="N44" s="133">
        <f>M44-J44</f>
        <v>-743689.07767031959</v>
      </c>
      <c r="O44" s="16"/>
      <c r="P44" s="1"/>
      <c r="Q44" s="1"/>
      <c r="R44" s="1"/>
      <c r="S44" s="1"/>
      <c r="T44" s="1"/>
      <c r="U44" s="1"/>
      <c r="V44" s="1"/>
    </row>
    <row r="45" spans="2:22" x14ac:dyDescent="0.2">
      <c r="B45" s="2"/>
      <c r="C45" s="2" t="s">
        <v>80</v>
      </c>
      <c r="D45" s="3"/>
      <c r="E45" s="3"/>
      <c r="F45" s="3"/>
      <c r="G45" s="3"/>
      <c r="H45" s="3"/>
      <c r="I45" s="3"/>
      <c r="J45" s="123">
        <f>M19</f>
        <v>0</v>
      </c>
      <c r="K45" s="3"/>
      <c r="L45" s="3"/>
      <c r="M45" s="1"/>
      <c r="N45" s="136">
        <f>SUM(N43:N44)</f>
        <v>-1568077.552700452</v>
      </c>
      <c r="O45" s="16"/>
      <c r="P45" s="1"/>
      <c r="Q45" s="1"/>
      <c r="R45" s="1"/>
      <c r="S45" s="1"/>
      <c r="T45" s="1"/>
      <c r="U45" s="1"/>
      <c r="V45" s="1"/>
    </row>
    <row r="46" spans="2:22" x14ac:dyDescent="0.2">
      <c r="B46" s="2"/>
      <c r="C46" s="2" t="s">
        <v>8</v>
      </c>
      <c r="D46" s="3"/>
      <c r="E46" s="3"/>
      <c r="F46" s="3"/>
      <c r="G46" s="3"/>
      <c r="H46" s="3"/>
      <c r="I46" s="3"/>
      <c r="J46" s="124">
        <f>M24</f>
        <v>48000</v>
      </c>
      <c r="K46" s="3"/>
      <c r="L46" s="3"/>
      <c r="M46" s="1"/>
      <c r="N46" s="7" t="s">
        <v>0</v>
      </c>
      <c r="O46" s="255" t="s">
        <v>0</v>
      </c>
      <c r="P46" s="1"/>
      <c r="Q46" s="1"/>
      <c r="R46" s="1"/>
      <c r="S46" s="1"/>
      <c r="T46" s="1"/>
      <c r="U46" s="1"/>
      <c r="V46" s="1"/>
    </row>
    <row r="47" spans="2:22" ht="12.75" customHeight="1" x14ac:dyDescent="0.2">
      <c r="B47" s="2"/>
      <c r="C47" s="2" t="s">
        <v>169</v>
      </c>
      <c r="D47" s="3"/>
      <c r="E47" s="3"/>
      <c r="F47" s="3"/>
      <c r="G47" s="3"/>
      <c r="H47" s="3"/>
      <c r="I47" s="3"/>
      <c r="J47" s="259">
        <f>SUM(J43:J46)</f>
        <v>1681077.552700452</v>
      </c>
      <c r="K47" s="3"/>
      <c r="L47" s="3"/>
      <c r="M47" s="1"/>
      <c r="N47" s="3"/>
      <c r="O47" s="255" t="s">
        <v>0</v>
      </c>
      <c r="P47" s="1"/>
      <c r="Q47" s="1"/>
      <c r="R47" s="1"/>
      <c r="S47" s="1"/>
      <c r="T47" s="1"/>
      <c r="U47" s="1"/>
      <c r="V47" s="1"/>
    </row>
    <row r="48" spans="2:22" ht="6" customHeight="1" x14ac:dyDescent="0.2">
      <c r="B48" s="2"/>
      <c r="C48" s="2"/>
      <c r="D48" s="3"/>
      <c r="E48" s="3"/>
      <c r="F48" s="3"/>
      <c r="G48" s="3"/>
      <c r="H48" s="3"/>
      <c r="I48" s="3"/>
      <c r="J48" s="258"/>
      <c r="K48" s="3"/>
      <c r="L48" s="3"/>
      <c r="M48" s="1"/>
      <c r="N48" s="3"/>
      <c r="O48" s="255"/>
      <c r="P48" s="1"/>
      <c r="Q48" s="1"/>
      <c r="R48" s="1"/>
      <c r="S48" s="1"/>
      <c r="T48" s="1"/>
      <c r="U48" s="1"/>
      <c r="V48" s="1"/>
    </row>
    <row r="49" spans="2:22" x14ac:dyDescent="0.2">
      <c r="B49" s="5"/>
      <c r="C49" s="2" t="s">
        <v>5</v>
      </c>
      <c r="D49" s="3"/>
      <c r="E49" s="3"/>
      <c r="F49" s="3"/>
      <c r="G49" s="3"/>
      <c r="H49" s="3"/>
      <c r="I49" s="3"/>
      <c r="J49" s="123">
        <f>M32</f>
        <v>1346038.5060165252</v>
      </c>
      <c r="K49" s="3"/>
      <c r="L49" s="3"/>
      <c r="M49" s="1"/>
      <c r="N49" s="3"/>
      <c r="O49" s="255" t="s">
        <v>0</v>
      </c>
      <c r="P49" s="1"/>
      <c r="Q49" s="1"/>
      <c r="R49" s="1"/>
      <c r="S49" s="1"/>
      <c r="T49" s="1"/>
      <c r="U49" s="1"/>
      <c r="V49" s="1"/>
    </row>
    <row r="50" spans="2:22" x14ac:dyDescent="0.2">
      <c r="B50" s="5"/>
      <c r="C50" s="2" t="s">
        <v>3</v>
      </c>
      <c r="D50" s="3"/>
      <c r="E50" s="3"/>
      <c r="F50" s="3"/>
      <c r="G50" s="3"/>
      <c r="H50" s="3"/>
      <c r="I50" s="3"/>
      <c r="J50" s="123">
        <f>M33</f>
        <v>360000</v>
      </c>
      <c r="K50" s="3"/>
      <c r="L50" s="3"/>
      <c r="M50" s="1"/>
      <c r="N50" s="3"/>
      <c r="O50" s="255" t="s">
        <v>0</v>
      </c>
      <c r="P50" s="1"/>
      <c r="Q50" s="1"/>
      <c r="R50" s="1"/>
      <c r="S50" s="1"/>
      <c r="T50" s="1"/>
      <c r="U50" s="1"/>
      <c r="V50" s="1"/>
    </row>
    <row r="51" spans="2:22" x14ac:dyDescent="0.2">
      <c r="B51" s="5"/>
      <c r="C51" s="2" t="s">
        <v>170</v>
      </c>
      <c r="D51" s="3"/>
      <c r="E51" s="3"/>
      <c r="F51" s="3"/>
      <c r="G51" s="3"/>
      <c r="H51" s="3"/>
      <c r="I51" s="3"/>
      <c r="J51" s="259">
        <f>SUM(J49:J50)</f>
        <v>1706038.5060165252</v>
      </c>
      <c r="K51" s="3"/>
      <c r="L51" s="3"/>
      <c r="M51" s="1"/>
      <c r="N51" s="3"/>
      <c r="O51" s="255"/>
      <c r="P51" s="1"/>
      <c r="Q51" s="1"/>
      <c r="R51" s="1"/>
      <c r="S51" s="1"/>
      <c r="T51" s="1"/>
      <c r="U51" s="1"/>
      <c r="V51" s="1"/>
    </row>
    <row r="52" spans="2:22" ht="6.75" customHeight="1" x14ac:dyDescent="0.2">
      <c r="B52" s="5"/>
      <c r="C52" s="2"/>
      <c r="D52" s="3"/>
      <c r="E52" s="3"/>
      <c r="F52" s="3"/>
      <c r="G52" s="3"/>
      <c r="H52" s="3"/>
      <c r="I52" s="3"/>
      <c r="J52" s="257"/>
      <c r="K52" s="3"/>
      <c r="L52" s="3"/>
      <c r="M52" s="1"/>
      <c r="N52" s="3"/>
      <c r="O52" s="255"/>
      <c r="P52" s="1"/>
      <c r="Q52" s="1"/>
      <c r="R52" s="1"/>
      <c r="S52" s="1"/>
      <c r="T52" s="1"/>
      <c r="U52" s="1"/>
      <c r="V52" s="1"/>
    </row>
    <row r="53" spans="2:22" x14ac:dyDescent="0.2">
      <c r="B53" s="5"/>
      <c r="C53" s="2" t="s">
        <v>172</v>
      </c>
      <c r="D53" s="3"/>
      <c r="E53" s="3"/>
      <c r="F53" s="3"/>
      <c r="G53" s="3"/>
      <c r="H53" s="3"/>
      <c r="I53" s="3"/>
      <c r="J53" s="123">
        <f>M37</f>
        <v>0</v>
      </c>
      <c r="K53" s="3"/>
      <c r="L53" s="3"/>
      <c r="M53" s="1"/>
      <c r="N53" s="3"/>
      <c r="O53" s="255"/>
      <c r="P53" s="1"/>
      <c r="Q53" s="1"/>
      <c r="R53" s="1"/>
      <c r="S53" s="1"/>
      <c r="T53" s="1"/>
      <c r="U53" s="1"/>
      <c r="V53" s="1"/>
    </row>
    <row r="54" spans="2:22" x14ac:dyDescent="0.2">
      <c r="B54" s="5"/>
      <c r="C54" s="2" t="s">
        <v>181</v>
      </c>
      <c r="D54" s="3"/>
      <c r="E54" s="3"/>
      <c r="F54" s="3"/>
      <c r="G54" s="3"/>
      <c r="H54" s="3"/>
      <c r="I54" s="3"/>
      <c r="J54" s="123">
        <f>M38</f>
        <v>0</v>
      </c>
      <c r="K54" s="3"/>
      <c r="L54" s="3"/>
      <c r="M54" s="1"/>
      <c r="N54" s="3"/>
      <c r="O54" s="255" t="s">
        <v>0</v>
      </c>
      <c r="P54" s="1"/>
      <c r="Q54" s="1"/>
      <c r="R54" s="1"/>
      <c r="S54" s="1"/>
      <c r="T54" s="1"/>
      <c r="U54" s="1"/>
      <c r="V54" s="1"/>
    </row>
    <row r="55" spans="2:22" x14ac:dyDescent="0.2">
      <c r="B55" s="5"/>
      <c r="C55" s="2" t="s">
        <v>173</v>
      </c>
      <c r="D55" s="3"/>
      <c r="E55" s="3"/>
      <c r="F55" s="3"/>
      <c r="G55" s="3"/>
      <c r="H55" s="3"/>
      <c r="I55" s="3"/>
      <c r="J55" s="124">
        <f>M39</f>
        <v>0</v>
      </c>
      <c r="K55" s="3"/>
      <c r="L55" s="3"/>
      <c r="M55" s="1"/>
      <c r="N55" s="3"/>
      <c r="O55" s="255" t="str">
        <f>O39</f>
        <v xml:space="preserve"> </v>
      </c>
      <c r="P55" s="1"/>
      <c r="Q55" s="1"/>
      <c r="R55" s="1"/>
      <c r="S55" s="1"/>
      <c r="T55" s="1"/>
      <c r="U55" s="1"/>
      <c r="V55" s="1"/>
    </row>
    <row r="56" spans="2:22" ht="12.75" customHeight="1" x14ac:dyDescent="0.2">
      <c r="B56" s="5"/>
      <c r="C56" s="2" t="s">
        <v>171</v>
      </c>
      <c r="D56" s="3"/>
      <c r="E56" s="3"/>
      <c r="F56" s="3"/>
      <c r="G56" s="3"/>
      <c r="H56" s="3"/>
      <c r="I56" s="3"/>
      <c r="J56" s="259">
        <f>SUM(J53:J55)</f>
        <v>0</v>
      </c>
      <c r="K56" s="3"/>
      <c r="L56" s="3"/>
      <c r="M56" s="1"/>
      <c r="N56" s="3"/>
      <c r="O56" s="131"/>
      <c r="P56" s="1"/>
      <c r="Q56" s="1"/>
      <c r="R56" s="1"/>
      <c r="S56" s="1"/>
      <c r="T56" s="1"/>
      <c r="U56" s="1"/>
      <c r="V56" s="1"/>
    </row>
    <row r="57" spans="2:22" ht="6.75" customHeight="1" x14ac:dyDescent="0.2">
      <c r="B57" s="5"/>
      <c r="C57" s="2"/>
      <c r="D57" s="3"/>
      <c r="E57" s="3"/>
      <c r="F57" s="3"/>
      <c r="G57" s="3"/>
      <c r="H57" s="3"/>
      <c r="I57" s="3"/>
      <c r="J57" s="258"/>
      <c r="K57" s="3"/>
      <c r="L57" s="3"/>
      <c r="M57" s="1"/>
      <c r="N57" s="3"/>
      <c r="O57" s="131"/>
      <c r="P57" s="1"/>
      <c r="Q57" s="1"/>
      <c r="R57" s="1"/>
      <c r="S57" s="1"/>
      <c r="T57" s="1"/>
      <c r="U57" s="1"/>
      <c r="V57" s="1"/>
    </row>
    <row r="58" spans="2:22" ht="16.5" thickBot="1" x14ac:dyDescent="0.3">
      <c r="B58" s="3"/>
      <c r="C58" s="22" t="s">
        <v>168</v>
      </c>
      <c r="D58" s="3"/>
      <c r="E58" s="3"/>
      <c r="F58" s="3"/>
      <c r="G58" s="3"/>
      <c r="H58" s="3"/>
      <c r="I58" s="3"/>
      <c r="J58" s="256">
        <f>SUM(J51+J56)-J47</f>
        <v>24960.953316073166</v>
      </c>
      <c r="K58" s="121"/>
      <c r="L58" s="121"/>
      <c r="M58" s="1"/>
      <c r="N58" s="3"/>
      <c r="O58" s="262" t="s">
        <v>0</v>
      </c>
      <c r="P58" s="1"/>
      <c r="Q58" s="1"/>
      <c r="R58" s="1"/>
      <c r="S58" s="1"/>
      <c r="T58" s="1"/>
      <c r="U58" s="1"/>
      <c r="V58" s="1"/>
    </row>
    <row r="59" spans="2:22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/>
      <c r="P59" s="1"/>
      <c r="Q59" s="1"/>
      <c r="R59" s="1"/>
      <c r="S59" s="1"/>
      <c r="T59" s="1"/>
      <c r="U59" s="1"/>
      <c r="V59" s="1"/>
    </row>
    <row r="60" spans="2:22" x14ac:dyDescent="0.2">
      <c r="B60" s="3"/>
      <c r="C60" s="6" t="s">
        <v>0</v>
      </c>
      <c r="D60" s="6" t="s">
        <v>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1"/>
      <c r="P60" s="1"/>
      <c r="Q60" s="1"/>
      <c r="R60" s="1"/>
      <c r="S60" s="1"/>
      <c r="T60" s="1"/>
      <c r="U60" s="1"/>
      <c r="V60" s="1"/>
    </row>
    <row r="61" spans="2:22" x14ac:dyDescent="0.2">
      <c r="B61" s="3"/>
      <c r="C61" s="6" t="s">
        <v>0</v>
      </c>
      <c r="D61" s="6" t="s">
        <v>0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1"/>
      <c r="P61" s="1"/>
      <c r="Q61" s="1"/>
      <c r="R61" s="1"/>
      <c r="S61" s="1"/>
      <c r="T61" s="1"/>
      <c r="U61" s="1"/>
      <c r="V61" s="1"/>
    </row>
    <row r="62" spans="2:22" x14ac:dyDescent="0.2">
      <c r="B62" s="3"/>
      <c r="C62" s="3"/>
      <c r="D62" s="6" t="s">
        <v>0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  <c r="P62" s="1"/>
      <c r="Q62" s="1"/>
      <c r="R62" s="1"/>
      <c r="S62" s="1"/>
      <c r="T62" s="1"/>
      <c r="U62" s="1"/>
      <c r="V62" s="1"/>
    </row>
    <row r="63" spans="2:22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/>
      <c r="P63" s="1"/>
      <c r="Q63" s="1"/>
      <c r="R63" s="1"/>
      <c r="S63" s="1"/>
      <c r="T63" s="1"/>
      <c r="U63" s="1"/>
      <c r="V63" s="1"/>
    </row>
    <row r="64" spans="2:22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/>
      <c r="P64" s="1"/>
      <c r="Q64" s="1"/>
      <c r="R64" s="1"/>
      <c r="S64" s="1"/>
      <c r="T64" s="1"/>
      <c r="U64" s="1"/>
      <c r="V64" s="1"/>
    </row>
    <row r="65" spans="2:22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/>
      <c r="P65" s="1"/>
      <c r="Q65" s="1"/>
      <c r="R65" s="1"/>
      <c r="S65" s="1"/>
      <c r="T65" s="1"/>
      <c r="U65" s="1"/>
      <c r="V65" s="1"/>
    </row>
    <row r="66" spans="2:22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/>
      <c r="P66" s="1"/>
      <c r="Q66" s="1"/>
      <c r="R66" s="1"/>
      <c r="S66" s="1"/>
      <c r="T66" s="1"/>
      <c r="U66" s="1"/>
      <c r="V66" s="1"/>
    </row>
    <row r="67" spans="2:22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/>
      <c r="P67" s="1"/>
      <c r="Q67" s="1"/>
      <c r="R67" s="1"/>
      <c r="S67" s="1"/>
      <c r="T67" s="1"/>
      <c r="U67" s="1"/>
      <c r="V67" s="1"/>
    </row>
    <row r="68" spans="2:22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/>
      <c r="P68" s="1"/>
      <c r="Q68" s="1"/>
      <c r="R68" s="1"/>
      <c r="S68" s="1"/>
      <c r="T68" s="1"/>
      <c r="U68" s="1"/>
      <c r="V68" s="1"/>
    </row>
    <row r="69" spans="2:22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/>
      <c r="P69" s="1"/>
      <c r="Q69" s="1"/>
      <c r="R69" s="1"/>
      <c r="S69" s="1"/>
      <c r="T69" s="1"/>
      <c r="U69" s="1"/>
      <c r="V69" s="1"/>
    </row>
    <row r="70" spans="2:22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"/>
      <c r="P70" s="1"/>
      <c r="Q70" s="1"/>
      <c r="R70" s="1"/>
      <c r="S70" s="1"/>
      <c r="T70" s="1"/>
      <c r="U70" s="1"/>
      <c r="V70" s="1"/>
    </row>
    <row r="71" spans="2:22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"/>
      <c r="P71" s="1"/>
      <c r="Q71" s="1"/>
      <c r="R71" s="1"/>
      <c r="S71" s="1"/>
      <c r="T71" s="1"/>
      <c r="U71" s="1"/>
      <c r="V71" s="1"/>
    </row>
    <row r="72" spans="2:22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"/>
      <c r="P72" s="1"/>
      <c r="Q72" s="1"/>
      <c r="R72" s="1"/>
      <c r="S72" s="1"/>
      <c r="T72" s="1"/>
      <c r="U72" s="1"/>
      <c r="V72" s="1"/>
    </row>
    <row r="73" spans="2:22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"/>
      <c r="P73" s="1"/>
      <c r="Q73" s="1"/>
      <c r="R73" s="1"/>
      <c r="S73" s="1"/>
      <c r="T73" s="1"/>
      <c r="U73" s="1"/>
      <c r="V73" s="1"/>
    </row>
    <row r="74" spans="2:22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"/>
      <c r="P74" s="1"/>
      <c r="Q74" s="1"/>
      <c r="R74" s="1"/>
      <c r="S74" s="1"/>
      <c r="T74" s="1"/>
      <c r="U74" s="1"/>
      <c r="V74" s="1"/>
    </row>
    <row r="75" spans="2:22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"/>
      <c r="P75" s="1"/>
      <c r="Q75" s="1"/>
      <c r="R75" s="1"/>
      <c r="S75" s="1"/>
      <c r="T75" s="1"/>
      <c r="U75" s="1"/>
      <c r="V75" s="1"/>
    </row>
    <row r="76" spans="2:2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"/>
      <c r="P76" s="1"/>
      <c r="Q76" s="1"/>
      <c r="R76" s="1"/>
      <c r="S76" s="1"/>
      <c r="T76" s="1"/>
      <c r="U76" s="1"/>
      <c r="V76" s="1"/>
    </row>
    <row r="77" spans="2:22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2:22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2:22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2:22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2:22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2:22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2:22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2:22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2:22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2:22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2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2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2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2:22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2:22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2:22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2:22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2:22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2:22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2:22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2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2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</sheetData>
  <mergeCells count="1">
    <mergeCell ref="F41:I42"/>
  </mergeCells>
  <phoneticPr fontId="4" type="noConversion"/>
  <pageMargins left="0.9" right="0.75" top="1" bottom="1" header="0.5" footer="0.5"/>
  <pageSetup scale="6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  <pageSetUpPr fitToPage="1"/>
  </sheetPr>
  <dimension ref="A1:CH410"/>
  <sheetViews>
    <sheetView topLeftCell="A4" workbookViewId="0">
      <selection activeCell="E13" sqref="E13"/>
    </sheetView>
  </sheetViews>
  <sheetFormatPr defaultColWidth="10.28515625" defaultRowHeight="15.75" x14ac:dyDescent="0.25"/>
  <cols>
    <col min="1" max="1" width="5.28515625" style="26" customWidth="1"/>
    <col min="2" max="2" width="11.140625" style="26" customWidth="1"/>
    <col min="3" max="3" width="13.42578125" style="26" customWidth="1"/>
    <col min="4" max="4" width="17.5703125" style="26" customWidth="1"/>
    <col min="5" max="5" width="19.42578125" style="26" customWidth="1"/>
    <col min="6" max="6" width="3.5703125" style="26" customWidth="1"/>
    <col min="7" max="7" width="21.42578125" style="26" customWidth="1"/>
    <col min="8" max="8" width="15" style="26" customWidth="1"/>
    <col min="9" max="9" width="26.42578125" style="26" customWidth="1"/>
    <col min="10" max="11" width="12" style="26" hidden="1" customWidth="1"/>
    <col min="12" max="12" width="12.140625" style="26" hidden="1" customWidth="1"/>
    <col min="13" max="13" width="12.42578125" style="26" hidden="1" customWidth="1"/>
    <col min="14" max="14" width="4.7109375" style="100" customWidth="1"/>
    <col min="15" max="23" width="10.42578125" style="28" customWidth="1"/>
    <col min="24" max="24" width="10.28515625" style="26" customWidth="1"/>
    <col min="25" max="25" width="16.140625" style="26" customWidth="1"/>
    <col min="26" max="27" width="10.28515625" style="26" customWidth="1"/>
    <col min="28" max="28" width="16.28515625" style="29" customWidth="1"/>
    <col min="29" max="77" width="10.28515625" style="26" customWidth="1"/>
    <col min="78" max="78" width="7.7109375" style="26" customWidth="1"/>
    <col min="79" max="79" width="4.5703125" style="26" hidden="1" customWidth="1"/>
    <col min="80" max="80" width="20.42578125" style="26" hidden="1" customWidth="1"/>
    <col min="81" max="81" width="20.28515625" style="26" hidden="1" customWidth="1"/>
    <col min="82" max="82" width="20.140625" style="26" hidden="1" customWidth="1"/>
    <col min="83" max="86" width="20.5703125" style="26" hidden="1" customWidth="1"/>
    <col min="87" max="87" width="21" style="26" customWidth="1"/>
    <col min="88" max="16384" width="10.28515625" style="26"/>
  </cols>
  <sheetData>
    <row r="1" spans="1:86" ht="6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N1" s="27"/>
      <c r="CA1" s="30"/>
      <c r="CB1" s="30"/>
      <c r="CC1" s="30"/>
      <c r="CD1" s="30"/>
      <c r="CE1" s="30"/>
      <c r="CF1" s="30"/>
      <c r="CG1" s="30"/>
      <c r="CH1" s="30"/>
    </row>
    <row r="2" spans="1:86" ht="23.25" x14ac:dyDescent="0.35">
      <c r="A2" s="25"/>
      <c r="B2" s="25"/>
      <c r="C2" s="31" t="s">
        <v>18</v>
      </c>
      <c r="D2" s="25"/>
      <c r="E2" s="25"/>
      <c r="F2" s="25"/>
      <c r="G2" s="25"/>
      <c r="H2" s="25"/>
      <c r="I2" s="25"/>
      <c r="J2" s="25"/>
      <c r="N2" s="27"/>
      <c r="CC2" s="32" t="s">
        <v>19</v>
      </c>
    </row>
    <row r="3" spans="1:86" ht="6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N3" s="27"/>
    </row>
    <row r="4" spans="1:86" ht="6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N4" s="27"/>
    </row>
    <row r="5" spans="1:86" ht="18.75" x14ac:dyDescent="0.3">
      <c r="A5" s="25"/>
      <c r="B5" s="277" t="s">
        <v>20</v>
      </c>
      <c r="C5" s="277"/>
      <c r="D5" s="277"/>
      <c r="E5" s="277"/>
      <c r="F5" s="33"/>
      <c r="G5" s="281" t="s">
        <v>21</v>
      </c>
      <c r="H5" s="282"/>
      <c r="I5" s="283"/>
      <c r="J5" s="34"/>
      <c r="N5" s="27"/>
      <c r="CB5" s="296" t="s">
        <v>22</v>
      </c>
      <c r="CC5" s="296"/>
      <c r="CD5" s="296"/>
      <c r="CE5" s="296"/>
      <c r="CF5" s="297" t="s">
        <v>23</v>
      </c>
      <c r="CG5" s="298"/>
      <c r="CH5" s="299"/>
    </row>
    <row r="6" spans="1:86" x14ac:dyDescent="0.25">
      <c r="A6" s="25"/>
      <c r="B6" s="30"/>
      <c r="C6" s="276" t="s">
        <v>24</v>
      </c>
      <c r="D6" s="276"/>
      <c r="E6" s="36">
        <v>400000</v>
      </c>
      <c r="F6" s="37"/>
      <c r="G6" s="279" t="s">
        <v>25</v>
      </c>
      <c r="H6" s="280"/>
      <c r="I6" s="36">
        <v>125000</v>
      </c>
      <c r="J6" s="36"/>
      <c r="N6" s="27"/>
      <c r="CC6" s="294" t="s">
        <v>24</v>
      </c>
      <c r="CD6" s="289"/>
      <c r="CE6" s="39">
        <f>EQUITYRECAPTURE!E6</f>
        <v>400000</v>
      </c>
      <c r="CF6" s="288" t="s">
        <v>25</v>
      </c>
      <c r="CG6" s="294"/>
      <c r="CH6" s="40">
        <v>192250</v>
      </c>
    </row>
    <row r="7" spans="1:86" x14ac:dyDescent="0.25">
      <c r="A7" s="25"/>
      <c r="B7" s="276" t="s">
        <v>26</v>
      </c>
      <c r="C7" s="276"/>
      <c r="D7" s="276"/>
      <c r="E7" s="231">
        <v>0.04</v>
      </c>
      <c r="F7" s="42"/>
      <c r="G7" s="266" t="s">
        <v>27</v>
      </c>
      <c r="H7" s="267"/>
      <c r="I7" s="231">
        <v>0.06</v>
      </c>
      <c r="J7" s="41"/>
      <c r="N7" s="27"/>
      <c r="CB7" s="294" t="s">
        <v>26</v>
      </c>
      <c r="CC7" s="294"/>
      <c r="CD7" s="289"/>
      <c r="CE7" s="43">
        <f>EQUITYRECAPTURE!E7</f>
        <v>0.04</v>
      </c>
      <c r="CF7" s="288" t="s">
        <v>27</v>
      </c>
      <c r="CG7" s="294"/>
      <c r="CH7" s="44">
        <v>7.0000000000000007E-2</v>
      </c>
    </row>
    <row r="8" spans="1:86" ht="16.5" thickBot="1" x14ac:dyDescent="0.3">
      <c r="A8" s="25"/>
      <c r="B8" s="230" t="s">
        <v>158</v>
      </c>
      <c r="C8" s="265" t="s">
        <v>159</v>
      </c>
      <c r="D8" s="265"/>
      <c r="E8" s="45">
        <v>360</v>
      </c>
      <c r="F8" s="46"/>
      <c r="G8" s="266" t="s">
        <v>29</v>
      </c>
      <c r="H8" s="267"/>
      <c r="I8" s="47">
        <v>895.54</v>
      </c>
      <c r="J8" s="47"/>
      <c r="N8" s="27"/>
      <c r="CB8" s="26" t="s">
        <v>28</v>
      </c>
      <c r="CD8" s="48"/>
      <c r="CE8" s="49">
        <f>EQUITYRECAPTURE!E8</f>
        <v>360</v>
      </c>
      <c r="CF8" s="288" t="s">
        <v>29</v>
      </c>
      <c r="CG8" s="294"/>
      <c r="CH8" s="50">
        <v>1663.26</v>
      </c>
    </row>
    <row r="9" spans="1:86" ht="19.5" thickBot="1" x14ac:dyDescent="0.35">
      <c r="A9" s="25"/>
      <c r="B9" s="274" t="s">
        <v>29</v>
      </c>
      <c r="C9" s="274"/>
      <c r="D9" s="275"/>
      <c r="E9" s="51">
        <f>(-PMT(E7/12,E8,E6,0))</f>
        <v>1909.6611818618378</v>
      </c>
      <c r="F9" s="52"/>
      <c r="G9" s="272" t="s">
        <v>30</v>
      </c>
      <c r="H9" s="273"/>
      <c r="I9" s="53">
        <f>NPER(I7/12,I8,-I6,0)</f>
        <v>239.99939127848035</v>
      </c>
      <c r="J9" s="54"/>
      <c r="N9" s="27"/>
      <c r="CB9" s="295" t="s">
        <v>29</v>
      </c>
      <c r="CC9" s="295"/>
      <c r="CD9" s="304"/>
      <c r="CE9" s="56">
        <f>(-PMT(CE7/12,CE8,CE6,0))</f>
        <v>1909.6611818618378</v>
      </c>
      <c r="CF9" s="305" t="s">
        <v>30</v>
      </c>
      <c r="CG9" s="306"/>
      <c r="CH9" s="57">
        <f>NPER(CH7/12,CH8,-CH6,0)</f>
        <v>192.84052605362794</v>
      </c>
    </row>
    <row r="10" spans="1:86" x14ac:dyDescent="0.25">
      <c r="A10" s="25"/>
      <c r="B10" s="25"/>
      <c r="C10" s="25"/>
      <c r="D10" s="25"/>
      <c r="E10" s="25"/>
      <c r="F10" s="25"/>
      <c r="G10" s="25"/>
      <c r="H10" s="25"/>
      <c r="I10" s="25"/>
      <c r="N10" s="27"/>
    </row>
    <row r="11" spans="1:86" ht="18.75" x14ac:dyDescent="0.3">
      <c r="A11" s="25"/>
      <c r="B11" s="277" t="s">
        <v>31</v>
      </c>
      <c r="C11" s="277"/>
      <c r="D11" s="277"/>
      <c r="E11" s="277"/>
      <c r="F11" s="33"/>
      <c r="G11" s="277" t="s">
        <v>32</v>
      </c>
      <c r="H11" s="277"/>
      <c r="I11" s="277"/>
      <c r="J11" s="35"/>
      <c r="N11" s="27"/>
      <c r="CB11" s="296" t="s">
        <v>31</v>
      </c>
      <c r="CC11" s="296"/>
      <c r="CD11" s="296"/>
      <c r="CE11" s="296"/>
      <c r="CF11" s="296" t="s">
        <v>32</v>
      </c>
      <c r="CG11" s="296"/>
      <c r="CH11" s="296"/>
    </row>
    <row r="12" spans="1:86" x14ac:dyDescent="0.25">
      <c r="A12" s="25"/>
      <c r="B12" s="276" t="s">
        <v>33</v>
      </c>
      <c r="C12" s="276"/>
      <c r="D12" s="276"/>
      <c r="E12" s="36"/>
      <c r="F12" s="37"/>
      <c r="G12" s="290" t="s">
        <v>34</v>
      </c>
      <c r="H12" s="291"/>
      <c r="I12" s="45">
        <v>45</v>
      </c>
      <c r="J12" s="45"/>
      <c r="N12" s="27"/>
      <c r="CB12" s="294" t="s">
        <v>35</v>
      </c>
      <c r="CC12" s="294"/>
      <c r="CD12" s="289"/>
      <c r="CE12" s="58">
        <v>0</v>
      </c>
      <c r="CF12" s="288" t="s">
        <v>34</v>
      </c>
      <c r="CG12" s="289"/>
      <c r="CH12" s="59"/>
    </row>
    <row r="13" spans="1:86" x14ac:dyDescent="0.25">
      <c r="A13" s="25"/>
      <c r="B13" s="276" t="s">
        <v>36</v>
      </c>
      <c r="C13" s="276"/>
      <c r="D13" s="276"/>
      <c r="E13" s="36"/>
      <c r="F13" s="37"/>
      <c r="G13" s="270" t="s">
        <v>37</v>
      </c>
      <c r="H13" s="271"/>
      <c r="I13" s="45">
        <v>65</v>
      </c>
      <c r="J13" s="45"/>
      <c r="N13" s="27"/>
      <c r="CB13" s="294" t="s">
        <v>38</v>
      </c>
      <c r="CC13" s="294"/>
      <c r="CD13" s="294"/>
      <c r="CE13" s="60">
        <v>0</v>
      </c>
      <c r="CF13" s="288" t="s">
        <v>37</v>
      </c>
      <c r="CG13" s="289"/>
      <c r="CH13" s="59"/>
    </row>
    <row r="14" spans="1:86" x14ac:dyDescent="0.25">
      <c r="A14" s="25"/>
      <c r="B14" s="276" t="s">
        <v>39</v>
      </c>
      <c r="C14" s="276"/>
      <c r="D14" s="276"/>
      <c r="E14" s="45">
        <v>1</v>
      </c>
      <c r="F14" s="46"/>
      <c r="G14" s="270" t="s">
        <v>40</v>
      </c>
      <c r="H14" s="271"/>
      <c r="I14" s="36"/>
      <c r="J14" s="36"/>
      <c r="N14" s="27"/>
      <c r="CB14" s="294" t="s">
        <v>39</v>
      </c>
      <c r="CC14" s="294"/>
      <c r="CD14" s="294"/>
      <c r="CE14" s="61">
        <v>1</v>
      </c>
      <c r="CF14" s="288" t="s">
        <v>40</v>
      </c>
      <c r="CG14" s="289"/>
      <c r="CH14" s="59"/>
    </row>
    <row r="15" spans="1:86" x14ac:dyDescent="0.25">
      <c r="A15" s="25"/>
      <c r="B15" s="276" t="s">
        <v>41</v>
      </c>
      <c r="C15" s="276"/>
      <c r="D15" s="276"/>
      <c r="E15" s="62">
        <f>SUM(E35:E409)+SUM(G35:G409)</f>
        <v>0</v>
      </c>
      <c r="F15" s="63"/>
      <c r="G15" s="270" t="s">
        <v>42</v>
      </c>
      <c r="H15" s="271"/>
      <c r="I15" s="41">
        <v>0.05</v>
      </c>
      <c r="J15" s="41"/>
      <c r="N15" s="27"/>
      <c r="CB15" s="294" t="s">
        <v>41</v>
      </c>
      <c r="CC15" s="294"/>
      <c r="CD15" s="294"/>
      <c r="CE15" s="59"/>
      <c r="CF15" s="288" t="s">
        <v>42</v>
      </c>
      <c r="CG15" s="289"/>
      <c r="CH15" s="59"/>
    </row>
    <row r="16" spans="1:86" x14ac:dyDescent="0.25">
      <c r="A16" s="25"/>
      <c r="B16" s="25"/>
      <c r="C16" s="25"/>
      <c r="D16" s="25"/>
      <c r="E16" s="25"/>
      <c r="F16" s="25"/>
      <c r="G16" s="270" t="s">
        <v>43</v>
      </c>
      <c r="H16" s="271"/>
      <c r="I16" s="64">
        <f>E20</f>
        <v>30</v>
      </c>
      <c r="J16" s="65"/>
      <c r="N16" s="27"/>
      <c r="CF16" s="294" t="s">
        <v>43</v>
      </c>
      <c r="CG16" s="289"/>
      <c r="CH16" s="59"/>
    </row>
    <row r="17" spans="1:86" ht="18.75" x14ac:dyDescent="0.3">
      <c r="A17" s="25"/>
      <c r="B17" s="277" t="s">
        <v>44</v>
      </c>
      <c r="C17" s="277"/>
      <c r="D17" s="277"/>
      <c r="E17" s="277"/>
      <c r="F17" s="33"/>
      <c r="G17" s="284" t="s">
        <v>45</v>
      </c>
      <c r="H17" s="285"/>
      <c r="I17" s="66">
        <f>IF(I18=0,0,-FV(I15,I16,I14,0))</f>
        <v>0</v>
      </c>
      <c r="J17" s="67"/>
      <c r="N17" s="27"/>
      <c r="CB17" s="296" t="s">
        <v>46</v>
      </c>
      <c r="CC17" s="296"/>
      <c r="CD17" s="296"/>
      <c r="CE17" s="296"/>
      <c r="CF17" s="302" t="s">
        <v>45</v>
      </c>
      <c r="CG17" s="303"/>
      <c r="CH17" s="59"/>
    </row>
    <row r="18" spans="1:86" x14ac:dyDescent="0.25">
      <c r="A18" s="25"/>
      <c r="B18" s="276" t="s">
        <v>47</v>
      </c>
      <c r="C18" s="276"/>
      <c r="D18" s="278"/>
      <c r="E18" s="68">
        <f>SUM(C35:C409)+SUM(H35:H409)</f>
        <v>687478.025470261</v>
      </c>
      <c r="F18" s="69"/>
      <c r="G18" s="270" t="s">
        <v>48</v>
      </c>
      <c r="H18" s="292"/>
      <c r="I18" s="64">
        <f>IF(I16&gt;I13-I12,0,I13-(I12+I16))</f>
        <v>0</v>
      </c>
      <c r="J18" s="65"/>
      <c r="N18" s="27"/>
      <c r="CB18" s="294" t="s">
        <v>47</v>
      </c>
      <c r="CC18" s="294"/>
      <c r="CD18" s="289"/>
      <c r="CE18" s="70">
        <f>SUM(CD29:CD403)</f>
        <v>687478.02547026321</v>
      </c>
      <c r="CF18" s="26" t="s">
        <v>49</v>
      </c>
      <c r="CG18" s="38"/>
      <c r="CH18" s="59"/>
    </row>
    <row r="19" spans="1:86" x14ac:dyDescent="0.25">
      <c r="A19" s="25"/>
      <c r="B19" s="276" t="s">
        <v>50</v>
      </c>
      <c r="C19" s="276"/>
      <c r="D19" s="278"/>
      <c r="E19" s="71">
        <f>SUM(C35:C409)</f>
        <v>287478.02547026111</v>
      </c>
      <c r="F19" s="63"/>
      <c r="G19" s="270" t="s">
        <v>51</v>
      </c>
      <c r="H19" s="271"/>
      <c r="I19" s="72">
        <f>(E12*12)+E13+I14</f>
        <v>0</v>
      </c>
      <c r="J19" s="36"/>
      <c r="N19" s="27"/>
      <c r="CB19" s="294" t="s">
        <v>50</v>
      </c>
      <c r="CC19" s="294"/>
      <c r="CD19" s="289"/>
      <c r="CE19" s="73">
        <f>SUM(CC29:CC403)</f>
        <v>287478.02547026111</v>
      </c>
      <c r="CF19" s="288" t="s">
        <v>51</v>
      </c>
      <c r="CG19" s="289"/>
      <c r="CH19" s="61"/>
    </row>
    <row r="20" spans="1:86" ht="16.5" thickBot="1" x14ac:dyDescent="0.3">
      <c r="A20" s="25"/>
      <c r="B20" s="276" t="s">
        <v>52</v>
      </c>
      <c r="C20" s="276"/>
      <c r="D20" s="278"/>
      <c r="E20" s="74">
        <f>ROUND(MAX(A35:A409)/12,2)</f>
        <v>30</v>
      </c>
      <c r="F20" s="75"/>
      <c r="G20" s="270" t="s">
        <v>53</v>
      </c>
      <c r="H20" s="271"/>
      <c r="I20" s="71">
        <f>IF(I18=0,0,E9)</f>
        <v>0</v>
      </c>
      <c r="J20" s="47"/>
      <c r="N20" s="27"/>
      <c r="CB20" s="294" t="s">
        <v>52</v>
      </c>
      <c r="CC20" s="294"/>
      <c r="CD20" s="289"/>
      <c r="CE20" s="76"/>
      <c r="CF20" s="288" t="s">
        <v>54</v>
      </c>
      <c r="CG20" s="289"/>
      <c r="CH20" s="59"/>
    </row>
    <row r="21" spans="1:86" ht="19.5" thickBot="1" x14ac:dyDescent="0.35">
      <c r="A21" s="25"/>
      <c r="B21" s="274" t="s">
        <v>55</v>
      </c>
      <c r="C21" s="274"/>
      <c r="D21" s="274"/>
      <c r="E21" s="77">
        <f>IF((EQUITYRECAPTURE!CE19-E19)&lt;0,0,(EQUITYRECAPTURE!CE19-E19))</f>
        <v>0</v>
      </c>
      <c r="F21" s="78"/>
      <c r="G21" s="268" t="s">
        <v>56</v>
      </c>
      <c r="H21" s="269"/>
      <c r="I21" s="79">
        <f>-FV(I15,I18,0,I17)+-FV(I15,I18,I19-(E12*12),0)+-FV(I15/12,I18*12,I20,0)+-FV(I15/12,I18*12,E12,0)</f>
        <v>0</v>
      </c>
      <c r="J21" s="80">
        <f>SUM(J22:J25)</f>
        <v>0</v>
      </c>
      <c r="K21" s="81" t="s">
        <v>0</v>
      </c>
      <c r="L21" s="81" t="s">
        <v>0</v>
      </c>
      <c r="M21" s="81" t="s">
        <v>0</v>
      </c>
      <c r="N21" s="27"/>
      <c r="CB21" s="295" t="s">
        <v>55</v>
      </c>
      <c r="CC21" s="295"/>
      <c r="CD21" s="295"/>
      <c r="CE21" s="82"/>
      <c r="CF21" s="300" t="s">
        <v>56</v>
      </c>
      <c r="CG21" s="301"/>
      <c r="CH21" s="59"/>
    </row>
    <row r="22" spans="1:86" s="28" customFormat="1" ht="18.75" x14ac:dyDescent="0.3">
      <c r="A22" s="25"/>
      <c r="B22" s="83"/>
      <c r="C22" s="83"/>
      <c r="D22" s="83"/>
      <c r="E22" s="25"/>
      <c r="F22" s="25"/>
      <c r="G22" s="83"/>
      <c r="H22" s="83"/>
      <c r="I22" s="25"/>
      <c r="J22" s="84">
        <f>-FV(I15/12,I18*12,E12,0)</f>
        <v>0</v>
      </c>
      <c r="K22" s="26"/>
      <c r="L22" s="26"/>
      <c r="M22" s="26"/>
      <c r="N22" s="27"/>
      <c r="X22" s="26"/>
      <c r="Y22" s="26"/>
      <c r="Z22" s="26"/>
      <c r="AA22" s="26"/>
      <c r="AB22" s="29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55"/>
      <c r="CC22" s="55"/>
      <c r="CD22" s="55"/>
      <c r="CE22" s="26"/>
      <c r="CF22" s="55"/>
      <c r="CG22" s="55"/>
      <c r="CH22" s="26"/>
    </row>
    <row r="23" spans="1:86" ht="18.75" x14ac:dyDescent="0.3">
      <c r="A23" s="25"/>
      <c r="B23" s="85"/>
      <c r="C23" s="85"/>
      <c r="D23" s="85"/>
      <c r="E23" s="25"/>
      <c r="F23" s="25"/>
      <c r="G23" s="83"/>
      <c r="H23" s="83"/>
      <c r="I23" s="25"/>
      <c r="J23" s="84">
        <f>-FV(I15,I18,0,I17)</f>
        <v>0</v>
      </c>
      <c r="N23" s="27"/>
    </row>
    <row r="24" spans="1:86" ht="21" x14ac:dyDescent="0.35">
      <c r="A24" s="25"/>
      <c r="B24" s="85"/>
      <c r="C24" s="85"/>
      <c r="D24" s="85"/>
      <c r="E24" s="25"/>
      <c r="F24" s="25"/>
      <c r="G24" s="83"/>
      <c r="H24" s="83"/>
      <c r="I24" s="25"/>
      <c r="J24" s="84">
        <f>-FV(I15,I18,I19-E12*12,0)</f>
        <v>0</v>
      </c>
      <c r="N24" s="27"/>
      <c r="CA24" s="287" t="s">
        <v>57</v>
      </c>
      <c r="CB24" s="287"/>
      <c r="CC24" s="287"/>
    </row>
    <row r="25" spans="1:86" ht="18.75" x14ac:dyDescent="0.3">
      <c r="A25" s="25"/>
      <c r="B25" s="85"/>
      <c r="C25" s="85"/>
      <c r="D25" s="85"/>
      <c r="E25" s="25"/>
      <c r="F25" s="25"/>
      <c r="G25" s="83"/>
      <c r="H25" s="83"/>
      <c r="I25" s="25"/>
      <c r="J25" s="84">
        <f>-FV(I15/12,I18*12,I20,0)</f>
        <v>0</v>
      </c>
      <c r="N25" s="27"/>
      <c r="CA25" s="293" t="s">
        <v>58</v>
      </c>
      <c r="CB25" s="45" t="s">
        <v>59</v>
      </c>
      <c r="CC25" s="45" t="s">
        <v>60</v>
      </c>
      <c r="CD25" s="45" t="s">
        <v>61</v>
      </c>
      <c r="CE25" s="45" t="s">
        <v>62</v>
      </c>
      <c r="CF25" s="45" t="s">
        <v>63</v>
      </c>
      <c r="CG25" s="45" t="s">
        <v>64</v>
      </c>
      <c r="CH25" s="45"/>
    </row>
    <row r="26" spans="1:86" ht="18.75" x14ac:dyDescent="0.3">
      <c r="A26" s="25"/>
      <c r="B26" s="85"/>
      <c r="C26" s="85"/>
      <c r="D26" s="85"/>
      <c r="E26" s="25"/>
      <c r="F26" s="25"/>
      <c r="G26" s="83"/>
      <c r="H26" s="83"/>
      <c r="I26" s="25"/>
      <c r="N26" s="27"/>
      <c r="CA26" s="293"/>
      <c r="CB26" s="45" t="s">
        <v>65</v>
      </c>
      <c r="CC26" s="45" t="s">
        <v>66</v>
      </c>
      <c r="CD26" s="45" t="s">
        <v>67</v>
      </c>
      <c r="CE26" s="45" t="s">
        <v>68</v>
      </c>
      <c r="CF26" s="45" t="s">
        <v>68</v>
      </c>
      <c r="CG26" s="45" t="s">
        <v>69</v>
      </c>
      <c r="CH26" s="86" t="s">
        <v>70</v>
      </c>
    </row>
    <row r="27" spans="1:86" ht="18.75" x14ac:dyDescent="0.3">
      <c r="A27" s="25"/>
      <c r="B27" s="85"/>
      <c r="C27" s="85"/>
      <c r="D27" s="85"/>
      <c r="E27" s="25"/>
      <c r="F27" s="25"/>
      <c r="G27" s="83"/>
      <c r="H27" s="83"/>
      <c r="I27" s="25"/>
      <c r="N27" s="27"/>
      <c r="CA27" s="45"/>
      <c r="CC27" s="45"/>
      <c r="CD27" s="45"/>
      <c r="CE27" s="45"/>
      <c r="CF27" s="45"/>
      <c r="CG27" s="45"/>
      <c r="CH27" s="86"/>
    </row>
    <row r="28" spans="1:86" ht="18.75" x14ac:dyDescent="0.3">
      <c r="A28" s="25"/>
      <c r="B28" s="85"/>
      <c r="C28" s="85"/>
      <c r="D28" s="85"/>
      <c r="E28" s="25"/>
      <c r="F28" s="25"/>
      <c r="G28" s="83"/>
      <c r="H28" s="83"/>
      <c r="I28" s="25"/>
      <c r="N28" s="27"/>
      <c r="CA28" s="45"/>
      <c r="CC28" s="45"/>
      <c r="CD28" s="45"/>
      <c r="CE28" s="45"/>
      <c r="CF28" s="45"/>
      <c r="CG28" s="45"/>
      <c r="CH28" s="87">
        <f>CE6</f>
        <v>400000</v>
      </c>
    </row>
    <row r="29" spans="1:86" x14ac:dyDescent="0.25">
      <c r="A29" s="25"/>
      <c r="B29" s="25"/>
      <c r="C29" s="25"/>
      <c r="D29" s="25"/>
      <c r="E29" s="25"/>
      <c r="F29" s="25"/>
      <c r="G29" s="25"/>
      <c r="H29" s="25"/>
      <c r="I29" s="25"/>
      <c r="N29" s="27"/>
      <c r="CA29" s="26">
        <v>1</v>
      </c>
      <c r="CB29" s="88">
        <f t="shared" ref="CB29:CB92" si="0">IF(CH28&lt;1,"",$CE$7)</f>
        <v>0.04</v>
      </c>
      <c r="CC29" s="47">
        <f t="shared" ref="CC29:CC92" si="1">IF(CH28&lt;1,"",(CH28*(CB29*30)/360))</f>
        <v>1333.3333333333333</v>
      </c>
      <c r="CD29" s="81">
        <f t="shared" ref="CD29:CD92" si="2">IF(CH28&lt;1,"",$CE$9)</f>
        <v>1909.6611818618378</v>
      </c>
      <c r="CE29" s="47">
        <f t="shared" ref="CE29:CE92" si="3">IF(CH28&lt;1,"",$CE$12)</f>
        <v>0</v>
      </c>
      <c r="CF29" s="47">
        <f>IF(CH28&lt;1,0,IF($CE$14=1,$CE$13,0))</f>
        <v>0</v>
      </c>
      <c r="CG29" s="47">
        <f>SUM(CD29+CE29+CF29)-CC29</f>
        <v>576.32784852850455</v>
      </c>
      <c r="CH29" s="47">
        <f t="shared" ref="CH29:CH92" si="4">IF(CH28-CG29&lt;1,0,CH28-CG29)</f>
        <v>399423.67215147149</v>
      </c>
    </row>
    <row r="30" spans="1:86" ht="10.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N30" s="27"/>
      <c r="CA30" s="26">
        <f t="shared" ref="CA30:CA93" si="5">SUM(CA29+1)</f>
        <v>2</v>
      </c>
      <c r="CB30" s="88">
        <f t="shared" si="0"/>
        <v>0.04</v>
      </c>
      <c r="CC30" s="47">
        <f t="shared" si="1"/>
        <v>1331.4122405049047</v>
      </c>
      <c r="CD30" s="81">
        <f t="shared" si="2"/>
        <v>1909.6611818618378</v>
      </c>
      <c r="CE30" s="47">
        <f t="shared" si="3"/>
        <v>0</v>
      </c>
      <c r="CF30" s="47">
        <f>IF(CH29&lt;1,0,IF($CE$14=2,$CE$13,0))</f>
        <v>0</v>
      </c>
      <c r="CG30" s="47">
        <f t="shared" ref="CG30:CG93" si="6">IF(CH29&lt;1,0,(CD30+CE30+CF30)-CC30)</f>
        <v>578.24894135693307</v>
      </c>
      <c r="CH30" s="47">
        <f t="shared" si="4"/>
        <v>398845.42321011453</v>
      </c>
    </row>
    <row r="31" spans="1:86" ht="18" customHeight="1" x14ac:dyDescent="0.35">
      <c r="A31" s="287" t="s">
        <v>57</v>
      </c>
      <c r="B31" s="287"/>
      <c r="C31" s="287"/>
      <c r="D31" s="28"/>
      <c r="E31" s="28"/>
      <c r="F31" s="28"/>
      <c r="G31" s="28"/>
      <c r="H31" s="28"/>
      <c r="I31" s="28"/>
      <c r="N31" s="27"/>
      <c r="CA31" s="26">
        <f t="shared" si="5"/>
        <v>3</v>
      </c>
      <c r="CB31" s="88">
        <f t="shared" si="0"/>
        <v>0.04</v>
      </c>
      <c r="CC31" s="47">
        <f t="shared" si="1"/>
        <v>1329.4847440337151</v>
      </c>
      <c r="CD31" s="81">
        <f t="shared" si="2"/>
        <v>1909.6611818618378</v>
      </c>
      <c r="CE31" s="47">
        <f t="shared" si="3"/>
        <v>0</v>
      </c>
      <c r="CF31" s="47">
        <f>IF(CH30&lt;1,0,IF($CE$14=3,$CE$13,0))</f>
        <v>0</v>
      </c>
      <c r="CG31" s="47">
        <f t="shared" si="6"/>
        <v>580.17643782812274</v>
      </c>
      <c r="CH31" s="47">
        <f t="shared" si="4"/>
        <v>398265.24677228642</v>
      </c>
    </row>
    <row r="32" spans="1:86" ht="15.75" customHeight="1" x14ac:dyDescent="0.35">
      <c r="A32" s="89"/>
      <c r="B32" s="89"/>
      <c r="C32" s="89"/>
      <c r="D32" s="25"/>
      <c r="E32" s="46" t="s">
        <v>62</v>
      </c>
      <c r="F32" s="46"/>
      <c r="G32" s="46" t="s">
        <v>62</v>
      </c>
      <c r="H32" s="25"/>
      <c r="I32" s="25"/>
      <c r="N32" s="27"/>
      <c r="CA32" s="26">
        <f t="shared" si="5"/>
        <v>4</v>
      </c>
      <c r="CB32" s="88">
        <f t="shared" si="0"/>
        <v>0.04</v>
      </c>
      <c r="CC32" s="47">
        <f t="shared" si="1"/>
        <v>1327.5508225742878</v>
      </c>
      <c r="CD32" s="81">
        <f t="shared" si="2"/>
        <v>1909.6611818618378</v>
      </c>
      <c r="CE32" s="47">
        <f t="shared" si="3"/>
        <v>0</v>
      </c>
      <c r="CF32" s="47">
        <f>IF(CH31&lt;1,0,IF($CE$14=4,$CE$13,0))</f>
        <v>0</v>
      </c>
      <c r="CG32" s="47">
        <f t="shared" si="6"/>
        <v>582.11035928754995</v>
      </c>
      <c r="CH32" s="47">
        <f t="shared" si="4"/>
        <v>397683.13641299889</v>
      </c>
    </row>
    <row r="33" spans="1:86" ht="12.75" customHeight="1" x14ac:dyDescent="0.25">
      <c r="A33" s="286" t="s">
        <v>58</v>
      </c>
      <c r="B33" s="46" t="s">
        <v>59</v>
      </c>
      <c r="C33" s="46" t="s">
        <v>60</v>
      </c>
      <c r="D33" s="46" t="s">
        <v>61</v>
      </c>
      <c r="E33" s="46" t="s">
        <v>71</v>
      </c>
      <c r="F33" s="46"/>
      <c r="G33" s="46" t="s">
        <v>72</v>
      </c>
      <c r="H33" s="46" t="s">
        <v>64</v>
      </c>
      <c r="I33" s="90" t="s">
        <v>70</v>
      </c>
      <c r="J33" s="91"/>
      <c r="N33" s="27"/>
      <c r="CA33" s="26">
        <f t="shared" si="5"/>
        <v>5</v>
      </c>
      <c r="CB33" s="88">
        <f t="shared" si="0"/>
        <v>0.04</v>
      </c>
      <c r="CC33" s="47">
        <f t="shared" si="1"/>
        <v>1325.6104547099962</v>
      </c>
      <c r="CD33" s="81">
        <f t="shared" si="2"/>
        <v>1909.6611818618378</v>
      </c>
      <c r="CE33" s="47">
        <f t="shared" si="3"/>
        <v>0</v>
      </c>
      <c r="CF33" s="47">
        <f>IF(CH32&lt;1,0,IF($CE$14=5,$CE$13,0))</f>
        <v>0</v>
      </c>
      <c r="CG33" s="47">
        <f t="shared" si="6"/>
        <v>584.05072715184156</v>
      </c>
      <c r="CH33" s="47">
        <f t="shared" si="4"/>
        <v>397099.08568584704</v>
      </c>
    </row>
    <row r="34" spans="1:86" ht="13.5" customHeight="1" x14ac:dyDescent="0.25">
      <c r="A34" s="286"/>
      <c r="B34" s="46" t="s">
        <v>65</v>
      </c>
      <c r="C34" s="46" t="s">
        <v>66</v>
      </c>
      <c r="D34" s="46" t="s">
        <v>67</v>
      </c>
      <c r="E34" s="46" t="s">
        <v>68</v>
      </c>
      <c r="F34" s="46"/>
      <c r="G34" s="46" t="s">
        <v>68</v>
      </c>
      <c r="H34" s="46" t="s">
        <v>69</v>
      </c>
      <c r="I34" s="92">
        <f>E6</f>
        <v>400000</v>
      </c>
      <c r="J34" s="36"/>
      <c r="N34" s="27"/>
      <c r="CA34" s="26">
        <f t="shared" si="5"/>
        <v>6</v>
      </c>
      <c r="CB34" s="88">
        <f t="shared" si="0"/>
        <v>0.04</v>
      </c>
      <c r="CC34" s="47">
        <f t="shared" si="1"/>
        <v>1323.6636189528233</v>
      </c>
      <c r="CD34" s="81">
        <f t="shared" si="2"/>
        <v>1909.6611818618378</v>
      </c>
      <c r="CE34" s="47">
        <f t="shared" si="3"/>
        <v>0</v>
      </c>
      <c r="CF34" s="47">
        <f>IF(CH33&lt;1,0,IF($CE$14=6,$CE$13,0))</f>
        <v>0</v>
      </c>
      <c r="CG34" s="47">
        <f t="shared" si="6"/>
        <v>585.9975629090145</v>
      </c>
      <c r="CH34" s="47">
        <f t="shared" si="4"/>
        <v>396513.088122938</v>
      </c>
    </row>
    <row r="35" spans="1:86" x14ac:dyDescent="0.25">
      <c r="A35" s="93">
        <f>IF(E6&lt;1,"",1)</f>
        <v>1</v>
      </c>
      <c r="B35" s="94">
        <f>IF(E6&lt;1,"",$E$7)</f>
        <v>0.04</v>
      </c>
      <c r="C35" s="95">
        <f>IF(E6&lt;1,"",(E6*(B35*30)/360))</f>
        <v>1333.3333333333333</v>
      </c>
      <c r="D35" s="96">
        <f>IF(E6&lt;1,"",$E$9)</f>
        <v>1909.6611818618378</v>
      </c>
      <c r="E35" s="95">
        <f>IF(E6&lt;1,"",$E$12)</f>
        <v>0</v>
      </c>
      <c r="F35" s="95"/>
      <c r="G35" s="95">
        <f>IF(E6&gt;1, IF($E$14=1,$E$13,0), "")</f>
        <v>0</v>
      </c>
      <c r="H35" s="95">
        <f>IF(E6&lt;1,0,IF((D35+E35+G35)-C35&gt;=(E6),(E6),(D35+E35+G35)-C35))</f>
        <v>576.32784852850455</v>
      </c>
      <c r="I35" s="95">
        <f>IF(E6-H35&lt;1,0,E6-H35)</f>
        <v>399423.67215147149</v>
      </c>
      <c r="J35" s="95"/>
      <c r="N35" s="27" t="s">
        <v>0</v>
      </c>
      <c r="AB35" s="29" t="s">
        <v>0</v>
      </c>
      <c r="AC35" s="26" t="s">
        <v>0</v>
      </c>
      <c r="CA35" s="26">
        <f t="shared" si="5"/>
        <v>7</v>
      </c>
      <c r="CB35" s="88">
        <f t="shared" si="0"/>
        <v>0.04</v>
      </c>
      <c r="CC35" s="47">
        <f t="shared" si="1"/>
        <v>1321.7102937431266</v>
      </c>
      <c r="CD35" s="81">
        <f t="shared" si="2"/>
        <v>1909.6611818618378</v>
      </c>
      <c r="CE35" s="47">
        <f t="shared" si="3"/>
        <v>0</v>
      </c>
      <c r="CF35" s="47">
        <f>IF(CH34&lt;1,0,IF($CE$14=7,$CE$13,0))</f>
        <v>0</v>
      </c>
      <c r="CG35" s="47">
        <f t="shared" si="6"/>
        <v>587.95088811871119</v>
      </c>
      <c r="CH35" s="47">
        <f t="shared" si="4"/>
        <v>395925.1372348193</v>
      </c>
    </row>
    <row r="36" spans="1:86" x14ac:dyDescent="0.25">
      <c r="A36" s="93">
        <f t="shared" ref="A36:A99" si="7">IF(I35&lt;1,"",A35+1)</f>
        <v>2</v>
      </c>
      <c r="B36" s="94">
        <f t="shared" ref="B36:B99" si="8">IF(I35&lt;1,"",$E$7)</f>
        <v>0.04</v>
      </c>
      <c r="C36" s="95">
        <f t="shared" ref="C36:C99" si="9">IF(I35&lt;1,0,(I35*(B36*30)/360))</f>
        <v>1331.4122405049047</v>
      </c>
      <c r="D36" s="96">
        <f t="shared" ref="D36:D99" si="10">IF(I35 &gt; 1, IF(I35-D35&lt;1,(I35+C36),$E$9), 0)</f>
        <v>1909.6611818618378</v>
      </c>
      <c r="E36" s="95">
        <f t="shared" ref="E36:E67" si="11">IF(I35&lt;1,"",$E$12)</f>
        <v>0</v>
      </c>
      <c r="F36" s="95"/>
      <c r="G36" s="95">
        <f>IF(I35&lt;1,0,IF($E$14=2,$E$13,0))</f>
        <v>0</v>
      </c>
      <c r="H36" s="95">
        <f t="shared" ref="H36:H99" si="12">IF(I35&lt;1,0,IF((D36+E36+G36)-C36&gt;=(I35),(I35),(D36+E36+G36)-C36))</f>
        <v>578.24894135693307</v>
      </c>
      <c r="I36" s="95">
        <f t="shared" ref="I36:I99" si="13">IF(I35-H36&lt;1,0,I35-H36)</f>
        <v>398845.42321011453</v>
      </c>
      <c r="J36" s="95"/>
      <c r="N36" s="27"/>
      <c r="AB36" s="29" t="s">
        <v>0</v>
      </c>
      <c r="AC36" s="26" t="s">
        <v>0</v>
      </c>
      <c r="CA36" s="26">
        <f t="shared" si="5"/>
        <v>8</v>
      </c>
      <c r="CB36" s="88">
        <f t="shared" si="0"/>
        <v>0.04</v>
      </c>
      <c r="CC36" s="47">
        <f t="shared" si="1"/>
        <v>1319.7504574493976</v>
      </c>
      <c r="CD36" s="81">
        <f t="shared" si="2"/>
        <v>1909.6611818618378</v>
      </c>
      <c r="CE36" s="47">
        <f t="shared" si="3"/>
        <v>0</v>
      </c>
      <c r="CF36" s="47">
        <f>IF(CH35&lt;1,0,IF($CE$14=8,$CE$13,0))</f>
        <v>0</v>
      </c>
      <c r="CG36" s="47">
        <f t="shared" si="6"/>
        <v>589.91072441244023</v>
      </c>
      <c r="CH36" s="47">
        <f t="shared" si="4"/>
        <v>395335.22651040688</v>
      </c>
    </row>
    <row r="37" spans="1:86" x14ac:dyDescent="0.25">
      <c r="A37" s="93">
        <f t="shared" si="7"/>
        <v>3</v>
      </c>
      <c r="B37" s="94">
        <f t="shared" si="8"/>
        <v>0.04</v>
      </c>
      <c r="C37" s="95">
        <f t="shared" si="9"/>
        <v>1329.4847440337151</v>
      </c>
      <c r="D37" s="96">
        <f t="shared" si="10"/>
        <v>1909.6611818618378</v>
      </c>
      <c r="E37" s="95">
        <f t="shared" si="11"/>
        <v>0</v>
      </c>
      <c r="F37" s="95"/>
      <c r="G37" s="95">
        <f>IF(I36&lt;1,0,IF($E$14=3,$E$13,0))</f>
        <v>0</v>
      </c>
      <c r="H37" s="95">
        <f t="shared" si="12"/>
        <v>580.17643782812274</v>
      </c>
      <c r="I37" s="95">
        <f t="shared" si="13"/>
        <v>398265.24677228642</v>
      </c>
      <c r="J37" s="95"/>
      <c r="N37" s="27"/>
      <c r="AB37" s="29" t="s">
        <v>0</v>
      </c>
      <c r="CA37" s="26">
        <f t="shared" si="5"/>
        <v>9</v>
      </c>
      <c r="CB37" s="88">
        <f t="shared" si="0"/>
        <v>0.04</v>
      </c>
      <c r="CC37" s="47">
        <f t="shared" si="1"/>
        <v>1317.7840883680228</v>
      </c>
      <c r="CD37" s="81">
        <f t="shared" si="2"/>
        <v>1909.6611818618378</v>
      </c>
      <c r="CE37" s="47">
        <f t="shared" si="3"/>
        <v>0</v>
      </c>
      <c r="CF37" s="47">
        <f>IF(CH36&lt;1,0,IF($CE$14=9,$CE$13,0))</f>
        <v>0</v>
      </c>
      <c r="CG37" s="47">
        <f t="shared" si="6"/>
        <v>591.87709349381498</v>
      </c>
      <c r="CH37" s="47">
        <f t="shared" si="4"/>
        <v>394743.34941691306</v>
      </c>
    </row>
    <row r="38" spans="1:86" x14ac:dyDescent="0.25">
      <c r="A38" s="93">
        <f t="shared" si="7"/>
        <v>4</v>
      </c>
      <c r="B38" s="94">
        <f t="shared" si="8"/>
        <v>0.04</v>
      </c>
      <c r="C38" s="95">
        <f t="shared" si="9"/>
        <v>1327.5508225742878</v>
      </c>
      <c r="D38" s="96">
        <f t="shared" si="10"/>
        <v>1909.6611818618378</v>
      </c>
      <c r="E38" s="95">
        <f t="shared" si="11"/>
        <v>0</v>
      </c>
      <c r="F38" s="95"/>
      <c r="G38" s="95">
        <f>IF(I37&lt;1,0,IF($E$14=4,$E$13,0))</f>
        <v>0</v>
      </c>
      <c r="H38" s="95">
        <f t="shared" si="12"/>
        <v>582.11035928754995</v>
      </c>
      <c r="I38" s="95">
        <f t="shared" si="13"/>
        <v>397683.13641299889</v>
      </c>
      <c r="J38" s="95"/>
      <c r="L38" s="97" t="s">
        <v>0</v>
      </c>
      <c r="N38" s="27"/>
      <c r="AB38" s="29" t="s">
        <v>0</v>
      </c>
      <c r="CA38" s="26">
        <f t="shared" si="5"/>
        <v>10</v>
      </c>
      <c r="CB38" s="88">
        <f t="shared" si="0"/>
        <v>0.04</v>
      </c>
      <c r="CC38" s="47">
        <f t="shared" si="1"/>
        <v>1315.8111647230435</v>
      </c>
      <c r="CD38" s="81">
        <f t="shared" si="2"/>
        <v>1909.6611818618378</v>
      </c>
      <c r="CE38" s="47">
        <f t="shared" si="3"/>
        <v>0</v>
      </c>
      <c r="CF38" s="47">
        <f>IF(CH37&lt;1,0,IF($CE$14=10,$CE$13,0))</f>
        <v>0</v>
      </c>
      <c r="CG38" s="47">
        <f t="shared" si="6"/>
        <v>593.85001713879433</v>
      </c>
      <c r="CH38" s="47">
        <f t="shared" si="4"/>
        <v>394149.49939977424</v>
      </c>
    </row>
    <row r="39" spans="1:86" x14ac:dyDescent="0.25">
      <c r="A39" s="93">
        <f t="shared" si="7"/>
        <v>5</v>
      </c>
      <c r="B39" s="94">
        <f t="shared" si="8"/>
        <v>0.04</v>
      </c>
      <c r="C39" s="95">
        <f t="shared" si="9"/>
        <v>1325.6104547099962</v>
      </c>
      <c r="D39" s="96">
        <f t="shared" si="10"/>
        <v>1909.6611818618378</v>
      </c>
      <c r="E39" s="95">
        <f t="shared" si="11"/>
        <v>0</v>
      </c>
      <c r="F39" s="95"/>
      <c r="G39" s="95">
        <f>IF(I38&lt;1,0,IF($E$14=5,$E$13,0))</f>
        <v>0</v>
      </c>
      <c r="H39" s="95">
        <f t="shared" si="12"/>
        <v>584.05072715184156</v>
      </c>
      <c r="I39" s="95">
        <f t="shared" si="13"/>
        <v>397099.08568584704</v>
      </c>
      <c r="J39" s="95"/>
      <c r="N39" s="27"/>
      <c r="AB39" s="29" t="s">
        <v>0</v>
      </c>
      <c r="CA39" s="26">
        <f t="shared" si="5"/>
        <v>11</v>
      </c>
      <c r="CB39" s="88">
        <f t="shared" si="0"/>
        <v>0.04</v>
      </c>
      <c r="CC39" s="47">
        <f t="shared" si="1"/>
        <v>1313.8316646659141</v>
      </c>
      <c r="CD39" s="81">
        <f t="shared" si="2"/>
        <v>1909.6611818618378</v>
      </c>
      <c r="CE39" s="47">
        <f t="shared" si="3"/>
        <v>0</v>
      </c>
      <c r="CF39" s="47">
        <f>IF(CH38&lt;1,0,IF($CE$14=11,$CE$13,0))</f>
        <v>0</v>
      </c>
      <c r="CG39" s="47">
        <f t="shared" si="6"/>
        <v>595.8295171959237</v>
      </c>
      <c r="CH39" s="47">
        <f t="shared" si="4"/>
        <v>393553.66988257831</v>
      </c>
    </row>
    <row r="40" spans="1:86" x14ac:dyDescent="0.25">
      <c r="A40" s="93">
        <f t="shared" si="7"/>
        <v>6</v>
      </c>
      <c r="B40" s="94">
        <f t="shared" si="8"/>
        <v>0.04</v>
      </c>
      <c r="C40" s="95">
        <f t="shared" si="9"/>
        <v>1323.6636189528233</v>
      </c>
      <c r="D40" s="96">
        <f t="shared" si="10"/>
        <v>1909.6611818618378</v>
      </c>
      <c r="E40" s="95">
        <f t="shared" si="11"/>
        <v>0</v>
      </c>
      <c r="F40" s="95"/>
      <c r="G40" s="95">
        <f>IF(I39&lt;1,0,IF($E$14=6,$E$13,0))</f>
        <v>0</v>
      </c>
      <c r="H40" s="95">
        <f t="shared" si="12"/>
        <v>585.9975629090145</v>
      </c>
      <c r="I40" s="95">
        <f t="shared" si="13"/>
        <v>396513.088122938</v>
      </c>
      <c r="J40" s="95"/>
      <c r="N40" s="27"/>
      <c r="AB40" s="29" t="s">
        <v>0</v>
      </c>
      <c r="CA40" s="26">
        <f t="shared" si="5"/>
        <v>12</v>
      </c>
      <c r="CB40" s="88">
        <f t="shared" si="0"/>
        <v>0.04</v>
      </c>
      <c r="CC40" s="47">
        <f t="shared" si="1"/>
        <v>1311.845566275261</v>
      </c>
      <c r="CD40" s="81">
        <f t="shared" si="2"/>
        <v>1909.6611818618378</v>
      </c>
      <c r="CE40" s="47">
        <f t="shared" si="3"/>
        <v>0</v>
      </c>
      <c r="CF40" s="47">
        <f>IF(CH39&lt;1,0,IF($CE$14=12,$CE$13,0))</f>
        <v>0</v>
      </c>
      <c r="CG40" s="47">
        <f t="shared" si="6"/>
        <v>597.81561558657677</v>
      </c>
      <c r="CH40" s="47">
        <f t="shared" si="4"/>
        <v>392955.85426699172</v>
      </c>
    </row>
    <row r="41" spans="1:86" x14ac:dyDescent="0.25">
      <c r="A41" s="93">
        <f t="shared" si="7"/>
        <v>7</v>
      </c>
      <c r="B41" s="94">
        <f t="shared" si="8"/>
        <v>0.04</v>
      </c>
      <c r="C41" s="95">
        <f t="shared" si="9"/>
        <v>1321.7102937431266</v>
      </c>
      <c r="D41" s="96">
        <f t="shared" si="10"/>
        <v>1909.6611818618378</v>
      </c>
      <c r="E41" s="95">
        <f t="shared" si="11"/>
        <v>0</v>
      </c>
      <c r="F41" s="95"/>
      <c r="G41" s="95">
        <f>IF(I40&lt;1,0,IF($E$14=7,$E$13,0))</f>
        <v>0</v>
      </c>
      <c r="H41" s="95">
        <f t="shared" si="12"/>
        <v>587.95088811871119</v>
      </c>
      <c r="I41" s="95">
        <f t="shared" si="13"/>
        <v>395925.1372348193</v>
      </c>
      <c r="J41" s="95"/>
      <c r="N41" s="27"/>
      <c r="AB41" s="29" t="s">
        <v>0</v>
      </c>
      <c r="CA41" s="26">
        <f t="shared" si="5"/>
        <v>13</v>
      </c>
      <c r="CB41" s="88">
        <f t="shared" si="0"/>
        <v>0.04</v>
      </c>
      <c r="CC41" s="47">
        <f t="shared" si="1"/>
        <v>1309.8528475566391</v>
      </c>
      <c r="CD41" s="81">
        <f t="shared" si="2"/>
        <v>1909.6611818618378</v>
      </c>
      <c r="CE41" s="47">
        <f t="shared" si="3"/>
        <v>0</v>
      </c>
      <c r="CF41" s="47">
        <f t="shared" ref="CF41:CF104" si="14">IF(CH40&lt;1,0,CF29)</f>
        <v>0</v>
      </c>
      <c r="CG41" s="47">
        <f t="shared" si="6"/>
        <v>599.80833430519874</v>
      </c>
      <c r="CH41" s="47">
        <f t="shared" si="4"/>
        <v>392356.04593268654</v>
      </c>
    </row>
    <row r="42" spans="1:86" x14ac:dyDescent="0.25">
      <c r="A42" s="93">
        <f t="shared" si="7"/>
        <v>8</v>
      </c>
      <c r="B42" s="94">
        <f t="shared" si="8"/>
        <v>0.04</v>
      </c>
      <c r="C42" s="95">
        <f t="shared" si="9"/>
        <v>1319.7504574493976</v>
      </c>
      <c r="D42" s="96">
        <f t="shared" si="10"/>
        <v>1909.6611818618378</v>
      </c>
      <c r="E42" s="95">
        <f t="shared" si="11"/>
        <v>0</v>
      </c>
      <c r="F42" s="95"/>
      <c r="G42" s="95">
        <f>IF(I41&lt;1,0,IF($E$14=8,$E$13,0))</f>
        <v>0</v>
      </c>
      <c r="H42" s="95">
        <f t="shared" si="12"/>
        <v>589.91072441244023</v>
      </c>
      <c r="I42" s="95">
        <f t="shared" si="13"/>
        <v>395335.22651040688</v>
      </c>
      <c r="J42" s="95"/>
      <c r="N42" s="27"/>
      <c r="AB42" s="29" t="s">
        <v>0</v>
      </c>
      <c r="CA42" s="26">
        <f t="shared" si="5"/>
        <v>14</v>
      </c>
      <c r="CB42" s="88">
        <f t="shared" si="0"/>
        <v>0.04</v>
      </c>
      <c r="CC42" s="47">
        <f t="shared" si="1"/>
        <v>1307.8534864422884</v>
      </c>
      <c r="CD42" s="81">
        <f t="shared" si="2"/>
        <v>1909.6611818618378</v>
      </c>
      <c r="CE42" s="47">
        <f t="shared" si="3"/>
        <v>0</v>
      </c>
      <c r="CF42" s="47">
        <f t="shared" si="14"/>
        <v>0</v>
      </c>
      <c r="CG42" s="47">
        <f t="shared" si="6"/>
        <v>601.80769541954942</v>
      </c>
      <c r="CH42" s="47">
        <f t="shared" si="4"/>
        <v>391754.23823726701</v>
      </c>
    </row>
    <row r="43" spans="1:86" x14ac:dyDescent="0.25">
      <c r="A43" s="93">
        <f t="shared" si="7"/>
        <v>9</v>
      </c>
      <c r="B43" s="94">
        <f t="shared" si="8"/>
        <v>0.04</v>
      </c>
      <c r="C43" s="95">
        <f t="shared" si="9"/>
        <v>1317.7840883680228</v>
      </c>
      <c r="D43" s="96">
        <f t="shared" si="10"/>
        <v>1909.6611818618378</v>
      </c>
      <c r="E43" s="95">
        <f t="shared" si="11"/>
        <v>0</v>
      </c>
      <c r="F43" s="95"/>
      <c r="G43" s="95">
        <f>IF(I42&lt;1,0,IF($E$14=9,$E$13,0))</f>
        <v>0</v>
      </c>
      <c r="H43" s="95">
        <f t="shared" si="12"/>
        <v>591.87709349381498</v>
      </c>
      <c r="I43" s="95">
        <f t="shared" si="13"/>
        <v>394743.34941691306</v>
      </c>
      <c r="J43" s="95"/>
      <c r="N43" s="27"/>
      <c r="AB43" s="29" t="s">
        <v>0</v>
      </c>
      <c r="CA43" s="26">
        <f t="shared" si="5"/>
        <v>15</v>
      </c>
      <c r="CB43" s="88">
        <f t="shared" si="0"/>
        <v>0.04</v>
      </c>
      <c r="CC43" s="47">
        <f t="shared" si="1"/>
        <v>1305.84746079089</v>
      </c>
      <c r="CD43" s="81">
        <f t="shared" si="2"/>
        <v>1909.6611818618378</v>
      </c>
      <c r="CE43" s="47">
        <f t="shared" si="3"/>
        <v>0</v>
      </c>
      <c r="CF43" s="47">
        <f t="shared" si="14"/>
        <v>0</v>
      </c>
      <c r="CG43" s="47">
        <f t="shared" si="6"/>
        <v>603.81372107094785</v>
      </c>
      <c r="CH43" s="47">
        <f t="shared" si="4"/>
        <v>391150.42451619607</v>
      </c>
    </row>
    <row r="44" spans="1:86" x14ac:dyDescent="0.25">
      <c r="A44" s="93">
        <f t="shared" si="7"/>
        <v>10</v>
      </c>
      <c r="B44" s="94">
        <f t="shared" si="8"/>
        <v>0.04</v>
      </c>
      <c r="C44" s="95">
        <f t="shared" si="9"/>
        <v>1315.8111647230435</v>
      </c>
      <c r="D44" s="96">
        <f t="shared" si="10"/>
        <v>1909.6611818618378</v>
      </c>
      <c r="E44" s="95">
        <f t="shared" si="11"/>
        <v>0</v>
      </c>
      <c r="F44" s="95"/>
      <c r="G44" s="95">
        <f>IF(I43&lt;1,0,IF($E$14=10,$E$13,0))</f>
        <v>0</v>
      </c>
      <c r="H44" s="95">
        <f t="shared" si="12"/>
        <v>593.85001713879433</v>
      </c>
      <c r="I44" s="95">
        <f t="shared" si="13"/>
        <v>394149.49939977424</v>
      </c>
      <c r="J44" s="95"/>
      <c r="N44" s="27"/>
      <c r="AB44" s="29" t="s">
        <v>0</v>
      </c>
      <c r="CA44" s="26">
        <f t="shared" si="5"/>
        <v>16</v>
      </c>
      <c r="CB44" s="88">
        <f t="shared" si="0"/>
        <v>0.04</v>
      </c>
      <c r="CC44" s="47">
        <f t="shared" si="1"/>
        <v>1303.8347483873201</v>
      </c>
      <c r="CD44" s="81">
        <f t="shared" si="2"/>
        <v>1909.6611818618378</v>
      </c>
      <c r="CE44" s="47">
        <f t="shared" si="3"/>
        <v>0</v>
      </c>
      <c r="CF44" s="47">
        <f t="shared" si="14"/>
        <v>0</v>
      </c>
      <c r="CG44" s="47">
        <f t="shared" si="6"/>
        <v>605.82643347451767</v>
      </c>
      <c r="CH44" s="47">
        <f t="shared" si="4"/>
        <v>390544.59808272158</v>
      </c>
    </row>
    <row r="45" spans="1:86" x14ac:dyDescent="0.25">
      <c r="A45" s="93">
        <f t="shared" si="7"/>
        <v>11</v>
      </c>
      <c r="B45" s="94">
        <f t="shared" si="8"/>
        <v>0.04</v>
      </c>
      <c r="C45" s="95">
        <f t="shared" si="9"/>
        <v>1313.8316646659141</v>
      </c>
      <c r="D45" s="96">
        <f t="shared" si="10"/>
        <v>1909.6611818618378</v>
      </c>
      <c r="E45" s="95">
        <f t="shared" si="11"/>
        <v>0</v>
      </c>
      <c r="F45" s="95"/>
      <c r="G45" s="95">
        <f>IF(I44&lt;1,0,IF($E$14=11,$E$13,0))</f>
        <v>0</v>
      </c>
      <c r="H45" s="95">
        <f t="shared" si="12"/>
        <v>595.8295171959237</v>
      </c>
      <c r="I45" s="95">
        <f t="shared" si="13"/>
        <v>393553.66988257831</v>
      </c>
      <c r="J45" s="95"/>
      <c r="N45" s="27"/>
      <c r="AB45" s="29" t="s">
        <v>0</v>
      </c>
      <c r="CA45" s="26">
        <f t="shared" si="5"/>
        <v>17</v>
      </c>
      <c r="CB45" s="88">
        <f t="shared" si="0"/>
        <v>0.04</v>
      </c>
      <c r="CC45" s="47">
        <f t="shared" si="1"/>
        <v>1301.8153269424054</v>
      </c>
      <c r="CD45" s="81">
        <f t="shared" si="2"/>
        <v>1909.6611818618378</v>
      </c>
      <c r="CE45" s="47">
        <f t="shared" si="3"/>
        <v>0</v>
      </c>
      <c r="CF45" s="47">
        <f t="shared" si="14"/>
        <v>0</v>
      </c>
      <c r="CG45" s="47">
        <f t="shared" si="6"/>
        <v>607.84585491943244</v>
      </c>
      <c r="CH45" s="47">
        <f t="shared" si="4"/>
        <v>389936.75222780218</v>
      </c>
    </row>
    <row r="46" spans="1:86" x14ac:dyDescent="0.25">
      <c r="A46" s="93">
        <f t="shared" si="7"/>
        <v>12</v>
      </c>
      <c r="B46" s="94">
        <f t="shared" si="8"/>
        <v>0.04</v>
      </c>
      <c r="C46" s="95">
        <f t="shared" si="9"/>
        <v>1311.845566275261</v>
      </c>
      <c r="D46" s="96">
        <f t="shared" si="10"/>
        <v>1909.6611818618378</v>
      </c>
      <c r="E46" s="95">
        <f t="shared" si="11"/>
        <v>0</v>
      </c>
      <c r="F46" s="95"/>
      <c r="G46" s="95">
        <f>IF(I45&lt;1,0,IF($E$14=12,$E$13,0))</f>
        <v>0</v>
      </c>
      <c r="H46" s="95">
        <f t="shared" si="12"/>
        <v>597.81561558657677</v>
      </c>
      <c r="I46" s="95">
        <f t="shared" si="13"/>
        <v>392955.85426699172</v>
      </c>
      <c r="J46" s="95"/>
      <c r="N46" s="27">
        <v>1</v>
      </c>
      <c r="AB46" s="29" t="s">
        <v>0</v>
      </c>
      <c r="CA46" s="26">
        <f t="shared" si="5"/>
        <v>18</v>
      </c>
      <c r="CB46" s="88">
        <f t="shared" si="0"/>
        <v>0.04</v>
      </c>
      <c r="CC46" s="47">
        <f t="shared" si="1"/>
        <v>1299.7891740926739</v>
      </c>
      <c r="CD46" s="81">
        <f t="shared" si="2"/>
        <v>1909.6611818618378</v>
      </c>
      <c r="CE46" s="47">
        <f t="shared" si="3"/>
        <v>0</v>
      </c>
      <c r="CF46" s="47">
        <f t="shared" si="14"/>
        <v>0</v>
      </c>
      <c r="CG46" s="47">
        <f t="shared" si="6"/>
        <v>609.87200776916393</v>
      </c>
      <c r="CH46" s="47">
        <f t="shared" si="4"/>
        <v>389326.880220033</v>
      </c>
    </row>
    <row r="47" spans="1:86" x14ac:dyDescent="0.25">
      <c r="A47" s="93">
        <f t="shared" si="7"/>
        <v>13</v>
      </c>
      <c r="B47" s="94">
        <f t="shared" si="8"/>
        <v>0.04</v>
      </c>
      <c r="C47" s="95">
        <f t="shared" si="9"/>
        <v>1309.8528475566391</v>
      </c>
      <c r="D47" s="96">
        <f t="shared" si="10"/>
        <v>1909.6611818618378</v>
      </c>
      <c r="E47" s="95">
        <f t="shared" si="11"/>
        <v>0</v>
      </c>
      <c r="F47" s="95"/>
      <c r="G47" s="95">
        <f t="shared" ref="G47:G78" si="15">IF(I46&gt;1,IF(G35&gt;1,IF(I46&lt;$E$13,(I46-D47+C47),G35),0),0)</f>
        <v>0</v>
      </c>
      <c r="H47" s="95">
        <f t="shared" si="12"/>
        <v>599.80833430519874</v>
      </c>
      <c r="I47" s="95">
        <f t="shared" si="13"/>
        <v>392356.04593268654</v>
      </c>
      <c r="J47" s="95"/>
      <c r="N47" s="27"/>
      <c r="AB47" s="29" t="s">
        <v>0</v>
      </c>
      <c r="CA47" s="26">
        <f t="shared" si="5"/>
        <v>19</v>
      </c>
      <c r="CB47" s="88">
        <f t="shared" si="0"/>
        <v>0.04</v>
      </c>
      <c r="CC47" s="47">
        <f t="shared" si="1"/>
        <v>1297.7562674001101</v>
      </c>
      <c r="CD47" s="81">
        <f t="shared" si="2"/>
        <v>1909.6611818618378</v>
      </c>
      <c r="CE47" s="47">
        <f t="shared" si="3"/>
        <v>0</v>
      </c>
      <c r="CF47" s="47">
        <f t="shared" si="14"/>
        <v>0</v>
      </c>
      <c r="CG47" s="47">
        <f t="shared" si="6"/>
        <v>611.90491446172769</v>
      </c>
      <c r="CH47" s="47">
        <f t="shared" si="4"/>
        <v>388714.97530557128</v>
      </c>
    </row>
    <row r="48" spans="1:86" x14ac:dyDescent="0.25">
      <c r="A48" s="93">
        <f t="shared" si="7"/>
        <v>14</v>
      </c>
      <c r="B48" s="94">
        <f t="shared" si="8"/>
        <v>0.04</v>
      </c>
      <c r="C48" s="95">
        <f t="shared" si="9"/>
        <v>1307.8534864422884</v>
      </c>
      <c r="D48" s="96">
        <f t="shared" si="10"/>
        <v>1909.6611818618378</v>
      </c>
      <c r="E48" s="95">
        <f t="shared" si="11"/>
        <v>0</v>
      </c>
      <c r="F48" s="95"/>
      <c r="G48" s="95">
        <f t="shared" si="15"/>
        <v>0</v>
      </c>
      <c r="H48" s="95">
        <f t="shared" si="12"/>
        <v>601.80769541954942</v>
      </c>
      <c r="I48" s="95">
        <f t="shared" si="13"/>
        <v>391754.23823726701</v>
      </c>
      <c r="J48" s="95"/>
      <c r="N48" s="27"/>
      <c r="AB48" s="29" t="s">
        <v>0</v>
      </c>
      <c r="CA48" s="26">
        <f t="shared" si="5"/>
        <v>20</v>
      </c>
      <c r="CB48" s="88">
        <f t="shared" si="0"/>
        <v>0.04</v>
      </c>
      <c r="CC48" s="47">
        <f t="shared" si="1"/>
        <v>1295.7165843519042</v>
      </c>
      <c r="CD48" s="81">
        <f t="shared" si="2"/>
        <v>1909.6611818618378</v>
      </c>
      <c r="CE48" s="47">
        <f t="shared" si="3"/>
        <v>0</v>
      </c>
      <c r="CF48" s="47">
        <f t="shared" si="14"/>
        <v>0</v>
      </c>
      <c r="CG48" s="47">
        <f t="shared" si="6"/>
        <v>613.9445975099336</v>
      </c>
      <c r="CH48" s="47">
        <f t="shared" si="4"/>
        <v>388101.03070806136</v>
      </c>
    </row>
    <row r="49" spans="1:86" x14ac:dyDescent="0.25">
      <c r="A49" s="93">
        <f t="shared" si="7"/>
        <v>15</v>
      </c>
      <c r="B49" s="94">
        <f t="shared" si="8"/>
        <v>0.04</v>
      </c>
      <c r="C49" s="95">
        <f t="shared" si="9"/>
        <v>1305.84746079089</v>
      </c>
      <c r="D49" s="96">
        <f t="shared" si="10"/>
        <v>1909.6611818618378</v>
      </c>
      <c r="E49" s="95">
        <f t="shared" si="11"/>
        <v>0</v>
      </c>
      <c r="F49" s="95"/>
      <c r="G49" s="95">
        <f t="shared" si="15"/>
        <v>0</v>
      </c>
      <c r="H49" s="95">
        <f t="shared" si="12"/>
        <v>603.81372107094785</v>
      </c>
      <c r="I49" s="95">
        <f t="shared" si="13"/>
        <v>391150.42451619607</v>
      </c>
      <c r="J49" s="95"/>
      <c r="N49" s="27"/>
      <c r="AB49" s="29" t="s">
        <v>0</v>
      </c>
      <c r="CA49" s="26">
        <f t="shared" si="5"/>
        <v>21</v>
      </c>
      <c r="CB49" s="88">
        <f t="shared" si="0"/>
        <v>0.04</v>
      </c>
      <c r="CC49" s="47">
        <f t="shared" si="1"/>
        <v>1293.6701023602045</v>
      </c>
      <c r="CD49" s="81">
        <f t="shared" si="2"/>
        <v>1909.6611818618378</v>
      </c>
      <c r="CE49" s="47">
        <f t="shared" si="3"/>
        <v>0</v>
      </c>
      <c r="CF49" s="47">
        <f t="shared" si="14"/>
        <v>0</v>
      </c>
      <c r="CG49" s="47">
        <f t="shared" si="6"/>
        <v>615.99107950163329</v>
      </c>
      <c r="CH49" s="47">
        <f t="shared" si="4"/>
        <v>387485.03962855972</v>
      </c>
    </row>
    <row r="50" spans="1:86" x14ac:dyDescent="0.25">
      <c r="A50" s="93">
        <f t="shared" si="7"/>
        <v>16</v>
      </c>
      <c r="B50" s="94">
        <f t="shared" si="8"/>
        <v>0.04</v>
      </c>
      <c r="C50" s="95">
        <f t="shared" si="9"/>
        <v>1303.8347483873201</v>
      </c>
      <c r="D50" s="96">
        <f t="shared" si="10"/>
        <v>1909.6611818618378</v>
      </c>
      <c r="E50" s="95">
        <f t="shared" si="11"/>
        <v>0</v>
      </c>
      <c r="F50" s="95"/>
      <c r="G50" s="95">
        <f t="shared" si="15"/>
        <v>0</v>
      </c>
      <c r="H50" s="95">
        <f t="shared" si="12"/>
        <v>605.82643347451767</v>
      </c>
      <c r="I50" s="95">
        <f t="shared" si="13"/>
        <v>390544.59808272158</v>
      </c>
      <c r="J50" s="95"/>
      <c r="N50" s="27"/>
      <c r="AB50" s="29" t="s">
        <v>0</v>
      </c>
      <c r="CA50" s="26">
        <f t="shared" si="5"/>
        <v>22</v>
      </c>
      <c r="CB50" s="88">
        <f t="shared" si="0"/>
        <v>0.04</v>
      </c>
      <c r="CC50" s="47">
        <f t="shared" si="1"/>
        <v>1291.6167987618658</v>
      </c>
      <c r="CD50" s="81">
        <f t="shared" si="2"/>
        <v>1909.6611818618378</v>
      </c>
      <c r="CE50" s="47">
        <f t="shared" si="3"/>
        <v>0</v>
      </c>
      <c r="CF50" s="47">
        <f t="shared" si="14"/>
        <v>0</v>
      </c>
      <c r="CG50" s="47">
        <f t="shared" si="6"/>
        <v>618.04438309997204</v>
      </c>
      <c r="CH50" s="47">
        <f t="shared" si="4"/>
        <v>386866.99524545972</v>
      </c>
    </row>
    <row r="51" spans="1:86" x14ac:dyDescent="0.25">
      <c r="A51" s="93">
        <f t="shared" si="7"/>
        <v>17</v>
      </c>
      <c r="B51" s="94">
        <f t="shared" si="8"/>
        <v>0.04</v>
      </c>
      <c r="C51" s="95">
        <f t="shared" si="9"/>
        <v>1301.8153269424054</v>
      </c>
      <c r="D51" s="96">
        <f t="shared" si="10"/>
        <v>1909.6611818618378</v>
      </c>
      <c r="E51" s="95">
        <f t="shared" si="11"/>
        <v>0</v>
      </c>
      <c r="F51" s="95"/>
      <c r="G51" s="95">
        <f t="shared" si="15"/>
        <v>0</v>
      </c>
      <c r="H51" s="95">
        <f t="shared" si="12"/>
        <v>607.84585491943244</v>
      </c>
      <c r="I51" s="95">
        <f t="shared" si="13"/>
        <v>389936.75222780218</v>
      </c>
      <c r="J51" s="95"/>
      <c r="N51" s="27"/>
      <c r="AB51" s="29" t="s">
        <v>0</v>
      </c>
      <c r="CA51" s="26">
        <f t="shared" si="5"/>
        <v>23</v>
      </c>
      <c r="CB51" s="88">
        <f t="shared" si="0"/>
        <v>0.04</v>
      </c>
      <c r="CC51" s="47">
        <f t="shared" si="1"/>
        <v>1289.5566508181989</v>
      </c>
      <c r="CD51" s="81">
        <f t="shared" si="2"/>
        <v>1909.6611818618378</v>
      </c>
      <c r="CE51" s="47">
        <f t="shared" si="3"/>
        <v>0</v>
      </c>
      <c r="CF51" s="47">
        <f t="shared" si="14"/>
        <v>0</v>
      </c>
      <c r="CG51" s="47">
        <f t="shared" si="6"/>
        <v>620.10453104363887</v>
      </c>
      <c r="CH51" s="47">
        <f t="shared" si="4"/>
        <v>386246.89071441611</v>
      </c>
    </row>
    <row r="52" spans="1:86" x14ac:dyDescent="0.25">
      <c r="A52" s="93">
        <f t="shared" si="7"/>
        <v>18</v>
      </c>
      <c r="B52" s="94">
        <f t="shared" si="8"/>
        <v>0.04</v>
      </c>
      <c r="C52" s="95">
        <f t="shared" si="9"/>
        <v>1299.7891740926739</v>
      </c>
      <c r="D52" s="96">
        <f t="shared" si="10"/>
        <v>1909.6611818618378</v>
      </c>
      <c r="E52" s="95">
        <f t="shared" si="11"/>
        <v>0</v>
      </c>
      <c r="F52" s="95"/>
      <c r="G52" s="95">
        <f t="shared" si="15"/>
        <v>0</v>
      </c>
      <c r="H52" s="95">
        <f t="shared" si="12"/>
        <v>609.87200776916393</v>
      </c>
      <c r="I52" s="95">
        <f t="shared" si="13"/>
        <v>389326.880220033</v>
      </c>
      <c r="J52" s="95"/>
      <c r="N52" s="27"/>
      <c r="AB52" s="29" t="s">
        <v>0</v>
      </c>
      <c r="CA52" s="26">
        <f t="shared" si="5"/>
        <v>24</v>
      </c>
      <c r="CB52" s="88">
        <f t="shared" si="0"/>
        <v>0.04</v>
      </c>
      <c r="CC52" s="47">
        <f t="shared" si="1"/>
        <v>1287.4896357147202</v>
      </c>
      <c r="CD52" s="81">
        <f t="shared" si="2"/>
        <v>1909.6611818618378</v>
      </c>
      <c r="CE52" s="47">
        <f t="shared" si="3"/>
        <v>0</v>
      </c>
      <c r="CF52" s="47">
        <f t="shared" si="14"/>
        <v>0</v>
      </c>
      <c r="CG52" s="47">
        <f t="shared" si="6"/>
        <v>622.17154614711762</v>
      </c>
      <c r="CH52" s="47">
        <f t="shared" si="4"/>
        <v>385624.71916826896</v>
      </c>
    </row>
    <row r="53" spans="1:86" x14ac:dyDescent="0.25">
      <c r="A53" s="93">
        <f t="shared" si="7"/>
        <v>19</v>
      </c>
      <c r="B53" s="94">
        <f t="shared" si="8"/>
        <v>0.04</v>
      </c>
      <c r="C53" s="95">
        <f t="shared" si="9"/>
        <v>1297.7562674001101</v>
      </c>
      <c r="D53" s="96">
        <f t="shared" si="10"/>
        <v>1909.6611818618378</v>
      </c>
      <c r="E53" s="95">
        <f t="shared" si="11"/>
        <v>0</v>
      </c>
      <c r="F53" s="95"/>
      <c r="G53" s="95">
        <f t="shared" si="15"/>
        <v>0</v>
      </c>
      <c r="H53" s="95">
        <f t="shared" si="12"/>
        <v>611.90491446172769</v>
      </c>
      <c r="I53" s="95">
        <f t="shared" si="13"/>
        <v>388714.97530557128</v>
      </c>
      <c r="J53" s="95"/>
      <c r="N53" s="27"/>
      <c r="AB53" s="29" t="s">
        <v>0</v>
      </c>
      <c r="CA53" s="26">
        <f t="shared" si="5"/>
        <v>25</v>
      </c>
      <c r="CB53" s="88">
        <f t="shared" si="0"/>
        <v>0.04</v>
      </c>
      <c r="CC53" s="47">
        <f t="shared" si="1"/>
        <v>1285.4157305608965</v>
      </c>
      <c r="CD53" s="81">
        <f t="shared" si="2"/>
        <v>1909.6611818618378</v>
      </c>
      <c r="CE53" s="47">
        <f t="shared" si="3"/>
        <v>0</v>
      </c>
      <c r="CF53" s="47">
        <f t="shared" si="14"/>
        <v>0</v>
      </c>
      <c r="CG53" s="47">
        <f t="shared" si="6"/>
        <v>624.24545130094134</v>
      </c>
      <c r="CH53" s="47">
        <f t="shared" si="4"/>
        <v>385000.47371696803</v>
      </c>
    </row>
    <row r="54" spans="1:86" x14ac:dyDescent="0.25">
      <c r="A54" s="93">
        <f t="shared" si="7"/>
        <v>20</v>
      </c>
      <c r="B54" s="94">
        <f t="shared" si="8"/>
        <v>0.04</v>
      </c>
      <c r="C54" s="95">
        <f t="shared" si="9"/>
        <v>1295.7165843519042</v>
      </c>
      <c r="D54" s="96">
        <f t="shared" si="10"/>
        <v>1909.6611818618378</v>
      </c>
      <c r="E54" s="95">
        <f t="shared" si="11"/>
        <v>0</v>
      </c>
      <c r="F54" s="95"/>
      <c r="G54" s="95">
        <f t="shared" si="15"/>
        <v>0</v>
      </c>
      <c r="H54" s="95">
        <f t="shared" si="12"/>
        <v>613.9445975099336</v>
      </c>
      <c r="I54" s="95">
        <f t="shared" si="13"/>
        <v>388101.03070806136</v>
      </c>
      <c r="J54" s="95"/>
      <c r="N54" s="27"/>
      <c r="AB54" s="29" t="s">
        <v>0</v>
      </c>
      <c r="CA54" s="26">
        <f t="shared" si="5"/>
        <v>26</v>
      </c>
      <c r="CB54" s="88">
        <f t="shared" si="0"/>
        <v>0.04</v>
      </c>
      <c r="CC54" s="47">
        <f t="shared" si="1"/>
        <v>1283.3349123898934</v>
      </c>
      <c r="CD54" s="81">
        <f t="shared" si="2"/>
        <v>1909.6611818618378</v>
      </c>
      <c r="CE54" s="47">
        <f t="shared" si="3"/>
        <v>0</v>
      </c>
      <c r="CF54" s="47">
        <f t="shared" si="14"/>
        <v>0</v>
      </c>
      <c r="CG54" s="47">
        <f t="shared" si="6"/>
        <v>626.32626947194444</v>
      </c>
      <c r="CH54" s="47">
        <f t="shared" si="4"/>
        <v>384374.14744749607</v>
      </c>
    </row>
    <row r="55" spans="1:86" x14ac:dyDescent="0.25">
      <c r="A55" s="93">
        <f t="shared" si="7"/>
        <v>21</v>
      </c>
      <c r="B55" s="94">
        <f t="shared" si="8"/>
        <v>0.04</v>
      </c>
      <c r="C55" s="95">
        <f t="shared" si="9"/>
        <v>1293.6701023602045</v>
      </c>
      <c r="D55" s="96">
        <f t="shared" si="10"/>
        <v>1909.6611818618378</v>
      </c>
      <c r="E55" s="95">
        <f t="shared" si="11"/>
        <v>0</v>
      </c>
      <c r="F55" s="95"/>
      <c r="G55" s="95">
        <f t="shared" si="15"/>
        <v>0</v>
      </c>
      <c r="H55" s="95">
        <f t="shared" si="12"/>
        <v>615.99107950163329</v>
      </c>
      <c r="I55" s="95">
        <f t="shared" si="13"/>
        <v>387485.03962855972</v>
      </c>
      <c r="J55" s="95"/>
      <c r="N55" s="27"/>
      <c r="AB55" s="29" t="s">
        <v>0</v>
      </c>
      <c r="CA55" s="26">
        <f t="shared" si="5"/>
        <v>27</v>
      </c>
      <c r="CB55" s="88">
        <f t="shared" si="0"/>
        <v>0.04</v>
      </c>
      <c r="CC55" s="47">
        <f t="shared" si="1"/>
        <v>1281.2471581583202</v>
      </c>
      <c r="CD55" s="81">
        <f t="shared" si="2"/>
        <v>1909.6611818618378</v>
      </c>
      <c r="CE55" s="47">
        <f t="shared" si="3"/>
        <v>0</v>
      </c>
      <c r="CF55" s="47">
        <f t="shared" si="14"/>
        <v>0</v>
      </c>
      <c r="CG55" s="47">
        <f t="shared" si="6"/>
        <v>628.41402370351761</v>
      </c>
      <c r="CH55" s="47">
        <f t="shared" si="4"/>
        <v>383745.73342379252</v>
      </c>
    </row>
    <row r="56" spans="1:86" x14ac:dyDescent="0.25">
      <c r="A56" s="93">
        <f t="shared" si="7"/>
        <v>22</v>
      </c>
      <c r="B56" s="94">
        <f t="shared" si="8"/>
        <v>0.04</v>
      </c>
      <c r="C56" s="95">
        <f t="shared" si="9"/>
        <v>1291.6167987618658</v>
      </c>
      <c r="D56" s="96">
        <f t="shared" si="10"/>
        <v>1909.6611818618378</v>
      </c>
      <c r="E56" s="95">
        <f t="shared" si="11"/>
        <v>0</v>
      </c>
      <c r="F56" s="95"/>
      <c r="G56" s="95">
        <f t="shared" si="15"/>
        <v>0</v>
      </c>
      <c r="H56" s="95">
        <f t="shared" si="12"/>
        <v>618.04438309997204</v>
      </c>
      <c r="I56" s="95">
        <f t="shared" si="13"/>
        <v>386866.99524545972</v>
      </c>
      <c r="J56" s="95"/>
      <c r="N56" s="27"/>
      <c r="AB56" s="29" t="s">
        <v>0</v>
      </c>
      <c r="CA56" s="26">
        <f t="shared" si="5"/>
        <v>28</v>
      </c>
      <c r="CB56" s="88">
        <f t="shared" si="0"/>
        <v>0.04</v>
      </c>
      <c r="CC56" s="47">
        <f t="shared" si="1"/>
        <v>1279.1524447459751</v>
      </c>
      <c r="CD56" s="81">
        <f t="shared" si="2"/>
        <v>1909.6611818618378</v>
      </c>
      <c r="CE56" s="47">
        <f t="shared" si="3"/>
        <v>0</v>
      </c>
      <c r="CF56" s="47">
        <f t="shared" si="14"/>
        <v>0</v>
      </c>
      <c r="CG56" s="47">
        <f t="shared" si="6"/>
        <v>630.50873711586269</v>
      </c>
      <c r="CH56" s="47">
        <f t="shared" si="4"/>
        <v>383115.22468667664</v>
      </c>
    </row>
    <row r="57" spans="1:86" x14ac:dyDescent="0.25">
      <c r="A57" s="93">
        <f t="shared" si="7"/>
        <v>23</v>
      </c>
      <c r="B57" s="94">
        <f t="shared" si="8"/>
        <v>0.04</v>
      </c>
      <c r="C57" s="95">
        <f t="shared" si="9"/>
        <v>1289.5566508181989</v>
      </c>
      <c r="D57" s="96">
        <f t="shared" si="10"/>
        <v>1909.6611818618378</v>
      </c>
      <c r="E57" s="95">
        <f t="shared" si="11"/>
        <v>0</v>
      </c>
      <c r="F57" s="95"/>
      <c r="G57" s="95">
        <f t="shared" si="15"/>
        <v>0</v>
      </c>
      <c r="H57" s="95">
        <f t="shared" si="12"/>
        <v>620.10453104363887</v>
      </c>
      <c r="I57" s="95">
        <f t="shared" si="13"/>
        <v>386246.89071441611</v>
      </c>
      <c r="J57" s="95"/>
      <c r="N57" s="27"/>
      <c r="AB57" s="29" t="s">
        <v>0</v>
      </c>
      <c r="CA57" s="26">
        <f t="shared" si="5"/>
        <v>29</v>
      </c>
      <c r="CB57" s="88">
        <f t="shared" si="0"/>
        <v>0.04</v>
      </c>
      <c r="CC57" s="47">
        <f t="shared" si="1"/>
        <v>1277.0507489555887</v>
      </c>
      <c r="CD57" s="81">
        <f t="shared" si="2"/>
        <v>1909.6611818618378</v>
      </c>
      <c r="CE57" s="47">
        <f t="shared" si="3"/>
        <v>0</v>
      </c>
      <c r="CF57" s="47">
        <f t="shared" si="14"/>
        <v>0</v>
      </c>
      <c r="CG57" s="47">
        <f t="shared" si="6"/>
        <v>632.61043290624912</v>
      </c>
      <c r="CH57" s="47">
        <f t="shared" si="4"/>
        <v>382482.61425377039</v>
      </c>
    </row>
    <row r="58" spans="1:86" x14ac:dyDescent="0.25">
      <c r="A58" s="93">
        <f t="shared" si="7"/>
        <v>24</v>
      </c>
      <c r="B58" s="94">
        <f t="shared" si="8"/>
        <v>0.04</v>
      </c>
      <c r="C58" s="95">
        <f t="shared" si="9"/>
        <v>1287.4896357147202</v>
      </c>
      <c r="D58" s="96">
        <f t="shared" si="10"/>
        <v>1909.6611818618378</v>
      </c>
      <c r="E58" s="95">
        <f t="shared" si="11"/>
        <v>0</v>
      </c>
      <c r="F58" s="95"/>
      <c r="G58" s="95">
        <f t="shared" si="15"/>
        <v>0</v>
      </c>
      <c r="H58" s="95">
        <f t="shared" si="12"/>
        <v>622.17154614711762</v>
      </c>
      <c r="I58" s="95">
        <f t="shared" si="13"/>
        <v>385624.71916826896</v>
      </c>
      <c r="J58" s="95"/>
      <c r="N58" s="27" t="s">
        <v>0</v>
      </c>
      <c r="AB58" s="29" t="s">
        <v>0</v>
      </c>
      <c r="CA58" s="26">
        <f t="shared" si="5"/>
        <v>30</v>
      </c>
      <c r="CB58" s="88">
        <f t="shared" si="0"/>
        <v>0.04</v>
      </c>
      <c r="CC58" s="47">
        <f t="shared" si="1"/>
        <v>1274.942047512568</v>
      </c>
      <c r="CD58" s="81">
        <f t="shared" si="2"/>
        <v>1909.6611818618378</v>
      </c>
      <c r="CE58" s="47">
        <f t="shared" si="3"/>
        <v>0</v>
      </c>
      <c r="CF58" s="47">
        <f t="shared" si="14"/>
        <v>0</v>
      </c>
      <c r="CG58" s="47">
        <f t="shared" si="6"/>
        <v>634.71913434926978</v>
      </c>
      <c r="CH58" s="47">
        <f t="shared" si="4"/>
        <v>381847.89511942113</v>
      </c>
    </row>
    <row r="59" spans="1:86" x14ac:dyDescent="0.25">
      <c r="A59" s="93">
        <f t="shared" si="7"/>
        <v>25</v>
      </c>
      <c r="B59" s="94">
        <f t="shared" si="8"/>
        <v>0.04</v>
      </c>
      <c r="C59" s="95">
        <f t="shared" si="9"/>
        <v>1285.4157305608965</v>
      </c>
      <c r="D59" s="96">
        <f t="shared" si="10"/>
        <v>1909.6611818618378</v>
      </c>
      <c r="E59" s="95">
        <f t="shared" si="11"/>
        <v>0</v>
      </c>
      <c r="F59" s="95"/>
      <c r="G59" s="95">
        <f t="shared" si="15"/>
        <v>0</v>
      </c>
      <c r="H59" s="95">
        <f t="shared" si="12"/>
        <v>624.24545130094134</v>
      </c>
      <c r="I59" s="95">
        <f t="shared" si="13"/>
        <v>385000.47371696803</v>
      </c>
      <c r="J59" s="95"/>
      <c r="N59" s="27"/>
      <c r="AB59" s="29" t="s">
        <v>0</v>
      </c>
      <c r="CA59" s="26">
        <f t="shared" si="5"/>
        <v>31</v>
      </c>
      <c r="CB59" s="88">
        <f t="shared" si="0"/>
        <v>0.04</v>
      </c>
      <c r="CC59" s="47">
        <f t="shared" si="1"/>
        <v>1272.8263170647369</v>
      </c>
      <c r="CD59" s="81">
        <f t="shared" si="2"/>
        <v>1909.6611818618378</v>
      </c>
      <c r="CE59" s="47">
        <f t="shared" si="3"/>
        <v>0</v>
      </c>
      <c r="CF59" s="47">
        <f t="shared" si="14"/>
        <v>0</v>
      </c>
      <c r="CG59" s="47">
        <f t="shared" si="6"/>
        <v>636.83486479710086</v>
      </c>
      <c r="CH59" s="47">
        <f t="shared" si="4"/>
        <v>381211.060254624</v>
      </c>
    </row>
    <row r="60" spans="1:86" x14ac:dyDescent="0.25">
      <c r="A60" s="93">
        <f t="shared" si="7"/>
        <v>26</v>
      </c>
      <c r="B60" s="94">
        <f t="shared" si="8"/>
        <v>0.04</v>
      </c>
      <c r="C60" s="95">
        <f t="shared" si="9"/>
        <v>1283.3349123898934</v>
      </c>
      <c r="D60" s="96">
        <f t="shared" si="10"/>
        <v>1909.6611818618378</v>
      </c>
      <c r="E60" s="95">
        <f t="shared" si="11"/>
        <v>0</v>
      </c>
      <c r="F60" s="95"/>
      <c r="G60" s="95">
        <f t="shared" si="15"/>
        <v>0</v>
      </c>
      <c r="H60" s="95">
        <f t="shared" si="12"/>
        <v>626.32626947194444</v>
      </c>
      <c r="I60" s="95">
        <f t="shared" si="13"/>
        <v>384374.14744749607</v>
      </c>
      <c r="J60" s="95"/>
      <c r="N60" s="27"/>
      <c r="AB60" s="29" t="s">
        <v>0</v>
      </c>
      <c r="CA60" s="26">
        <f t="shared" si="5"/>
        <v>32</v>
      </c>
      <c r="CB60" s="88">
        <f t="shared" si="0"/>
        <v>0.04</v>
      </c>
      <c r="CC60" s="47">
        <f t="shared" si="1"/>
        <v>1270.7035341820799</v>
      </c>
      <c r="CD60" s="81">
        <f t="shared" si="2"/>
        <v>1909.6611818618378</v>
      </c>
      <c r="CE60" s="47">
        <f t="shared" si="3"/>
        <v>0</v>
      </c>
      <c r="CF60" s="47">
        <f t="shared" si="14"/>
        <v>0</v>
      </c>
      <c r="CG60" s="47">
        <f t="shared" si="6"/>
        <v>638.95764767975788</v>
      </c>
      <c r="CH60" s="47">
        <f t="shared" si="4"/>
        <v>380572.10260694422</v>
      </c>
    </row>
    <row r="61" spans="1:86" x14ac:dyDescent="0.25">
      <c r="A61" s="93">
        <f t="shared" si="7"/>
        <v>27</v>
      </c>
      <c r="B61" s="94">
        <f t="shared" si="8"/>
        <v>0.04</v>
      </c>
      <c r="C61" s="95">
        <f t="shared" si="9"/>
        <v>1281.2471581583202</v>
      </c>
      <c r="D61" s="96">
        <f t="shared" si="10"/>
        <v>1909.6611818618378</v>
      </c>
      <c r="E61" s="95">
        <f t="shared" si="11"/>
        <v>0</v>
      </c>
      <c r="F61" s="95"/>
      <c r="G61" s="95">
        <f t="shared" si="15"/>
        <v>0</v>
      </c>
      <c r="H61" s="95">
        <f t="shared" si="12"/>
        <v>628.41402370351761</v>
      </c>
      <c r="I61" s="95">
        <f t="shared" si="13"/>
        <v>383745.73342379252</v>
      </c>
      <c r="J61" s="95"/>
      <c r="N61" s="27"/>
      <c r="AB61" s="29" t="s">
        <v>0</v>
      </c>
      <c r="CA61" s="26">
        <f t="shared" si="5"/>
        <v>33</v>
      </c>
      <c r="CB61" s="88">
        <f t="shared" si="0"/>
        <v>0.04</v>
      </c>
      <c r="CC61" s="47">
        <f t="shared" si="1"/>
        <v>1268.5736753564806</v>
      </c>
      <c r="CD61" s="81">
        <f t="shared" si="2"/>
        <v>1909.6611818618378</v>
      </c>
      <c r="CE61" s="47">
        <f t="shared" si="3"/>
        <v>0</v>
      </c>
      <c r="CF61" s="47">
        <f t="shared" si="14"/>
        <v>0</v>
      </c>
      <c r="CG61" s="47">
        <f t="shared" si="6"/>
        <v>641.08750650535717</v>
      </c>
      <c r="CH61" s="47">
        <f t="shared" si="4"/>
        <v>379931.01510043885</v>
      </c>
    </row>
    <row r="62" spans="1:86" x14ac:dyDescent="0.25">
      <c r="A62" s="93">
        <f t="shared" si="7"/>
        <v>28</v>
      </c>
      <c r="B62" s="94">
        <f t="shared" si="8"/>
        <v>0.04</v>
      </c>
      <c r="C62" s="95">
        <f t="shared" si="9"/>
        <v>1279.1524447459751</v>
      </c>
      <c r="D62" s="96">
        <f t="shared" si="10"/>
        <v>1909.6611818618378</v>
      </c>
      <c r="E62" s="95">
        <f t="shared" si="11"/>
        <v>0</v>
      </c>
      <c r="F62" s="95"/>
      <c r="G62" s="95">
        <f t="shared" si="15"/>
        <v>0</v>
      </c>
      <c r="H62" s="95">
        <f t="shared" si="12"/>
        <v>630.50873711586269</v>
      </c>
      <c r="I62" s="95">
        <f t="shared" si="13"/>
        <v>383115.22468667664</v>
      </c>
      <c r="J62" s="95"/>
      <c r="N62" s="27"/>
      <c r="AB62" s="29" t="s">
        <v>0</v>
      </c>
      <c r="AC62" s="26" t="s">
        <v>0</v>
      </c>
      <c r="CA62" s="26">
        <f t="shared" si="5"/>
        <v>34</v>
      </c>
      <c r="CB62" s="88">
        <f t="shared" si="0"/>
        <v>0.04</v>
      </c>
      <c r="CC62" s="47">
        <f t="shared" si="1"/>
        <v>1266.4367170014627</v>
      </c>
      <c r="CD62" s="81">
        <f t="shared" si="2"/>
        <v>1909.6611818618378</v>
      </c>
      <c r="CE62" s="47">
        <f t="shared" si="3"/>
        <v>0</v>
      </c>
      <c r="CF62" s="47">
        <f t="shared" si="14"/>
        <v>0</v>
      </c>
      <c r="CG62" s="47">
        <f t="shared" si="6"/>
        <v>643.22446486037506</v>
      </c>
      <c r="CH62" s="47">
        <f t="shared" si="4"/>
        <v>379287.79063557845</v>
      </c>
    </row>
    <row r="63" spans="1:86" x14ac:dyDescent="0.25">
      <c r="A63" s="93">
        <f t="shared" si="7"/>
        <v>29</v>
      </c>
      <c r="B63" s="94">
        <f t="shared" si="8"/>
        <v>0.04</v>
      </c>
      <c r="C63" s="95">
        <f t="shared" si="9"/>
        <v>1277.0507489555887</v>
      </c>
      <c r="D63" s="96">
        <f t="shared" si="10"/>
        <v>1909.6611818618378</v>
      </c>
      <c r="E63" s="95">
        <f t="shared" si="11"/>
        <v>0</v>
      </c>
      <c r="F63" s="95"/>
      <c r="G63" s="95">
        <f t="shared" si="15"/>
        <v>0</v>
      </c>
      <c r="H63" s="95">
        <f t="shared" si="12"/>
        <v>632.61043290624912</v>
      </c>
      <c r="I63" s="95">
        <f t="shared" si="13"/>
        <v>382482.61425377039</v>
      </c>
      <c r="J63" s="95"/>
      <c r="N63" s="27"/>
      <c r="AB63" s="29" t="s">
        <v>0</v>
      </c>
      <c r="CA63" s="26">
        <f t="shared" si="5"/>
        <v>35</v>
      </c>
      <c r="CB63" s="88">
        <f t="shared" si="0"/>
        <v>0.04</v>
      </c>
      <c r="CC63" s="47">
        <f t="shared" si="1"/>
        <v>1264.2926354519282</v>
      </c>
      <c r="CD63" s="81">
        <f t="shared" si="2"/>
        <v>1909.6611818618378</v>
      </c>
      <c r="CE63" s="47">
        <f t="shared" si="3"/>
        <v>0</v>
      </c>
      <c r="CF63" s="47">
        <f t="shared" si="14"/>
        <v>0</v>
      </c>
      <c r="CG63" s="47">
        <f t="shared" si="6"/>
        <v>645.36854640990964</v>
      </c>
      <c r="CH63" s="47">
        <f t="shared" si="4"/>
        <v>378642.42208916857</v>
      </c>
    </row>
    <row r="64" spans="1:86" x14ac:dyDescent="0.25">
      <c r="A64" s="93">
        <f t="shared" si="7"/>
        <v>30</v>
      </c>
      <c r="B64" s="94">
        <f t="shared" si="8"/>
        <v>0.04</v>
      </c>
      <c r="C64" s="95">
        <f t="shared" si="9"/>
        <v>1274.942047512568</v>
      </c>
      <c r="D64" s="96">
        <f t="shared" si="10"/>
        <v>1909.6611818618378</v>
      </c>
      <c r="E64" s="95">
        <f t="shared" si="11"/>
        <v>0</v>
      </c>
      <c r="F64" s="95"/>
      <c r="G64" s="95">
        <f t="shared" si="15"/>
        <v>0</v>
      </c>
      <c r="H64" s="95">
        <f t="shared" si="12"/>
        <v>634.71913434926978</v>
      </c>
      <c r="I64" s="95">
        <f t="shared" si="13"/>
        <v>381847.89511942113</v>
      </c>
      <c r="J64" s="95"/>
      <c r="N64" s="27"/>
      <c r="AB64" s="29" t="s">
        <v>0</v>
      </c>
      <c r="CA64" s="26">
        <f t="shared" si="5"/>
        <v>36</v>
      </c>
      <c r="CB64" s="88">
        <f t="shared" si="0"/>
        <v>0.04</v>
      </c>
      <c r="CC64" s="47">
        <f t="shared" si="1"/>
        <v>1262.1414069638952</v>
      </c>
      <c r="CD64" s="81">
        <f t="shared" si="2"/>
        <v>1909.6611818618378</v>
      </c>
      <c r="CE64" s="47">
        <f t="shared" si="3"/>
        <v>0</v>
      </c>
      <c r="CF64" s="47">
        <f t="shared" si="14"/>
        <v>0</v>
      </c>
      <c r="CG64" s="47">
        <f t="shared" si="6"/>
        <v>647.51977489794263</v>
      </c>
      <c r="CH64" s="47">
        <f t="shared" si="4"/>
        <v>377994.90231427061</v>
      </c>
    </row>
    <row r="65" spans="1:86" x14ac:dyDescent="0.25">
      <c r="A65" s="93">
        <f t="shared" si="7"/>
        <v>31</v>
      </c>
      <c r="B65" s="94">
        <f t="shared" si="8"/>
        <v>0.04</v>
      </c>
      <c r="C65" s="95">
        <f t="shared" si="9"/>
        <v>1272.8263170647369</v>
      </c>
      <c r="D65" s="96">
        <f t="shared" si="10"/>
        <v>1909.6611818618378</v>
      </c>
      <c r="E65" s="95">
        <f t="shared" si="11"/>
        <v>0</v>
      </c>
      <c r="F65" s="95"/>
      <c r="G65" s="95">
        <f t="shared" si="15"/>
        <v>0</v>
      </c>
      <c r="H65" s="95">
        <f t="shared" si="12"/>
        <v>636.83486479710086</v>
      </c>
      <c r="I65" s="95">
        <f t="shared" si="13"/>
        <v>381211.060254624</v>
      </c>
      <c r="J65" s="95"/>
      <c r="N65" s="27"/>
      <c r="AB65" s="29" t="s">
        <v>0</v>
      </c>
      <c r="CA65" s="26">
        <f t="shared" si="5"/>
        <v>37</v>
      </c>
      <c r="CB65" s="88">
        <f t="shared" si="0"/>
        <v>0.04</v>
      </c>
      <c r="CC65" s="47">
        <f t="shared" si="1"/>
        <v>1259.9830077142353</v>
      </c>
      <c r="CD65" s="81">
        <f t="shared" si="2"/>
        <v>1909.6611818618378</v>
      </c>
      <c r="CE65" s="47">
        <f t="shared" si="3"/>
        <v>0</v>
      </c>
      <c r="CF65" s="47">
        <f t="shared" si="14"/>
        <v>0</v>
      </c>
      <c r="CG65" s="47">
        <f t="shared" si="6"/>
        <v>649.67817414760248</v>
      </c>
      <c r="CH65" s="47">
        <f t="shared" si="4"/>
        <v>377345.224140123</v>
      </c>
    </row>
    <row r="66" spans="1:86" x14ac:dyDescent="0.25">
      <c r="A66" s="93">
        <f t="shared" si="7"/>
        <v>32</v>
      </c>
      <c r="B66" s="94">
        <f t="shared" si="8"/>
        <v>0.04</v>
      </c>
      <c r="C66" s="95">
        <f t="shared" si="9"/>
        <v>1270.7035341820799</v>
      </c>
      <c r="D66" s="96">
        <f t="shared" si="10"/>
        <v>1909.6611818618378</v>
      </c>
      <c r="E66" s="95">
        <f t="shared" si="11"/>
        <v>0</v>
      </c>
      <c r="F66" s="95"/>
      <c r="G66" s="95">
        <f t="shared" si="15"/>
        <v>0</v>
      </c>
      <c r="H66" s="95">
        <f t="shared" si="12"/>
        <v>638.95764767975788</v>
      </c>
      <c r="I66" s="95">
        <f t="shared" si="13"/>
        <v>380572.10260694422</v>
      </c>
      <c r="J66" s="95"/>
      <c r="N66" s="27"/>
      <c r="AB66" s="29" t="s">
        <v>0</v>
      </c>
      <c r="CA66" s="26">
        <f t="shared" si="5"/>
        <v>38</v>
      </c>
      <c r="CB66" s="88">
        <f t="shared" si="0"/>
        <v>0.04</v>
      </c>
      <c r="CC66" s="47">
        <f t="shared" si="1"/>
        <v>1257.8174138004099</v>
      </c>
      <c r="CD66" s="81">
        <f t="shared" si="2"/>
        <v>1909.6611818618378</v>
      </c>
      <c r="CE66" s="47">
        <f t="shared" si="3"/>
        <v>0</v>
      </c>
      <c r="CF66" s="47">
        <f t="shared" si="14"/>
        <v>0</v>
      </c>
      <c r="CG66" s="47">
        <f t="shared" si="6"/>
        <v>651.84376806142791</v>
      </c>
      <c r="CH66" s="47">
        <f t="shared" si="4"/>
        <v>376693.38037206157</v>
      </c>
    </row>
    <row r="67" spans="1:86" x14ac:dyDescent="0.25">
      <c r="A67" s="93">
        <f t="shared" si="7"/>
        <v>33</v>
      </c>
      <c r="B67" s="94">
        <f t="shared" si="8"/>
        <v>0.04</v>
      </c>
      <c r="C67" s="95">
        <f t="shared" si="9"/>
        <v>1268.5736753564806</v>
      </c>
      <c r="D67" s="96">
        <f t="shared" si="10"/>
        <v>1909.6611818618378</v>
      </c>
      <c r="E67" s="95">
        <f t="shared" si="11"/>
        <v>0</v>
      </c>
      <c r="F67" s="95"/>
      <c r="G67" s="95">
        <f t="shared" si="15"/>
        <v>0</v>
      </c>
      <c r="H67" s="95">
        <f t="shared" si="12"/>
        <v>641.08750650535717</v>
      </c>
      <c r="I67" s="95">
        <f t="shared" si="13"/>
        <v>379931.01510043885</v>
      </c>
      <c r="J67" s="95"/>
      <c r="N67" s="27"/>
      <c r="AB67" s="29" t="s">
        <v>0</v>
      </c>
      <c r="CA67" s="26">
        <f t="shared" si="5"/>
        <v>39</v>
      </c>
      <c r="CB67" s="88">
        <f t="shared" si="0"/>
        <v>0.04</v>
      </c>
      <c r="CC67" s="47">
        <f t="shared" si="1"/>
        <v>1255.6446012402052</v>
      </c>
      <c r="CD67" s="81">
        <f t="shared" si="2"/>
        <v>1909.6611818618378</v>
      </c>
      <c r="CE67" s="47">
        <f t="shared" si="3"/>
        <v>0</v>
      </c>
      <c r="CF67" s="47">
        <f t="shared" si="14"/>
        <v>0</v>
      </c>
      <c r="CG67" s="47">
        <f t="shared" si="6"/>
        <v>654.01658062163256</v>
      </c>
      <c r="CH67" s="47">
        <f t="shared" si="4"/>
        <v>376039.36379143992</v>
      </c>
    </row>
    <row r="68" spans="1:86" x14ac:dyDescent="0.25">
      <c r="A68" s="93">
        <f t="shared" si="7"/>
        <v>34</v>
      </c>
      <c r="B68" s="94">
        <f t="shared" si="8"/>
        <v>0.04</v>
      </c>
      <c r="C68" s="95">
        <f t="shared" si="9"/>
        <v>1266.4367170014627</v>
      </c>
      <c r="D68" s="96">
        <f t="shared" si="10"/>
        <v>1909.6611818618378</v>
      </c>
      <c r="E68" s="95">
        <f t="shared" ref="E68:E99" si="16">IF(I67&lt;1,"",$E$12)</f>
        <v>0</v>
      </c>
      <c r="F68" s="95"/>
      <c r="G68" s="95">
        <f t="shared" si="15"/>
        <v>0</v>
      </c>
      <c r="H68" s="95">
        <f t="shared" si="12"/>
        <v>643.22446486037506</v>
      </c>
      <c r="I68" s="95">
        <f t="shared" si="13"/>
        <v>379287.79063557845</v>
      </c>
      <c r="J68" s="95"/>
      <c r="N68" s="27"/>
      <c r="AB68" s="29" t="s">
        <v>0</v>
      </c>
      <c r="CA68" s="26">
        <f t="shared" si="5"/>
        <v>40</v>
      </c>
      <c r="CB68" s="88">
        <f t="shared" si="0"/>
        <v>0.04</v>
      </c>
      <c r="CC68" s="47">
        <f t="shared" si="1"/>
        <v>1253.4645459714664</v>
      </c>
      <c r="CD68" s="81">
        <f t="shared" si="2"/>
        <v>1909.6611818618378</v>
      </c>
      <c r="CE68" s="47">
        <f t="shared" si="3"/>
        <v>0</v>
      </c>
      <c r="CF68" s="47">
        <f t="shared" si="14"/>
        <v>0</v>
      </c>
      <c r="CG68" s="47">
        <f t="shared" si="6"/>
        <v>656.19663589037145</v>
      </c>
      <c r="CH68" s="47">
        <f t="shared" si="4"/>
        <v>375383.16715554957</v>
      </c>
    </row>
    <row r="69" spans="1:86" x14ac:dyDescent="0.25">
      <c r="A69" s="93">
        <f t="shared" si="7"/>
        <v>35</v>
      </c>
      <c r="B69" s="94">
        <f t="shared" si="8"/>
        <v>0.04</v>
      </c>
      <c r="C69" s="95">
        <f t="shared" si="9"/>
        <v>1264.2926354519282</v>
      </c>
      <c r="D69" s="96">
        <f t="shared" si="10"/>
        <v>1909.6611818618378</v>
      </c>
      <c r="E69" s="95">
        <f t="shared" si="16"/>
        <v>0</v>
      </c>
      <c r="F69" s="95"/>
      <c r="G69" s="95">
        <f t="shared" si="15"/>
        <v>0</v>
      </c>
      <c r="H69" s="95">
        <f t="shared" si="12"/>
        <v>645.36854640990964</v>
      </c>
      <c r="I69" s="95">
        <f t="shared" si="13"/>
        <v>378642.42208916857</v>
      </c>
      <c r="J69" s="95"/>
      <c r="N69" s="27"/>
      <c r="AB69" s="29" t="s">
        <v>0</v>
      </c>
      <c r="CA69" s="26">
        <f t="shared" si="5"/>
        <v>41</v>
      </c>
      <c r="CB69" s="88">
        <f t="shared" si="0"/>
        <v>0.04</v>
      </c>
      <c r="CC69" s="47">
        <f t="shared" si="1"/>
        <v>1251.2772238518319</v>
      </c>
      <c r="CD69" s="81">
        <f t="shared" si="2"/>
        <v>1909.6611818618378</v>
      </c>
      <c r="CE69" s="47">
        <f t="shared" si="3"/>
        <v>0</v>
      </c>
      <c r="CF69" s="47">
        <f t="shared" si="14"/>
        <v>0</v>
      </c>
      <c r="CG69" s="47">
        <f t="shared" si="6"/>
        <v>658.38395801000593</v>
      </c>
      <c r="CH69" s="47">
        <f t="shared" si="4"/>
        <v>374724.78319753957</v>
      </c>
    </row>
    <row r="70" spans="1:86" x14ac:dyDescent="0.25">
      <c r="A70" s="93">
        <f t="shared" si="7"/>
        <v>36</v>
      </c>
      <c r="B70" s="94">
        <f t="shared" si="8"/>
        <v>0.04</v>
      </c>
      <c r="C70" s="95">
        <f t="shared" si="9"/>
        <v>1262.1414069638952</v>
      </c>
      <c r="D70" s="96">
        <f t="shared" si="10"/>
        <v>1909.6611818618378</v>
      </c>
      <c r="E70" s="95">
        <f t="shared" si="16"/>
        <v>0</v>
      </c>
      <c r="F70" s="95"/>
      <c r="G70" s="95">
        <f t="shared" si="15"/>
        <v>0</v>
      </c>
      <c r="H70" s="95">
        <f t="shared" si="12"/>
        <v>647.51977489794263</v>
      </c>
      <c r="I70" s="95">
        <f t="shared" si="13"/>
        <v>377994.90231427061</v>
      </c>
      <c r="J70" s="95"/>
      <c r="N70" s="27" t="s">
        <v>0</v>
      </c>
      <c r="AB70" s="29" t="s">
        <v>0</v>
      </c>
      <c r="CA70" s="26">
        <f t="shared" si="5"/>
        <v>42</v>
      </c>
      <c r="CB70" s="88">
        <f t="shared" si="0"/>
        <v>0.04</v>
      </c>
      <c r="CC70" s="47">
        <f t="shared" si="1"/>
        <v>1249.0826106584652</v>
      </c>
      <c r="CD70" s="81">
        <f t="shared" si="2"/>
        <v>1909.6611818618378</v>
      </c>
      <c r="CE70" s="47">
        <f t="shared" si="3"/>
        <v>0</v>
      </c>
      <c r="CF70" s="47">
        <f t="shared" si="14"/>
        <v>0</v>
      </c>
      <c r="CG70" s="47">
        <f t="shared" si="6"/>
        <v>660.57857120337258</v>
      </c>
      <c r="CH70" s="47">
        <f t="shared" si="4"/>
        <v>374064.20462633617</v>
      </c>
    </row>
    <row r="71" spans="1:86" x14ac:dyDescent="0.25">
      <c r="A71" s="93">
        <f t="shared" si="7"/>
        <v>37</v>
      </c>
      <c r="B71" s="94">
        <f t="shared" si="8"/>
        <v>0.04</v>
      </c>
      <c r="C71" s="95">
        <f t="shared" si="9"/>
        <v>1259.9830077142353</v>
      </c>
      <c r="D71" s="96">
        <f t="shared" si="10"/>
        <v>1909.6611818618378</v>
      </c>
      <c r="E71" s="95">
        <f t="shared" si="16"/>
        <v>0</v>
      </c>
      <c r="F71" s="95"/>
      <c r="G71" s="95">
        <f t="shared" si="15"/>
        <v>0</v>
      </c>
      <c r="H71" s="95">
        <f t="shared" si="12"/>
        <v>649.67817414760248</v>
      </c>
      <c r="I71" s="95">
        <f t="shared" si="13"/>
        <v>377345.224140123</v>
      </c>
      <c r="J71" s="95"/>
      <c r="N71" s="27"/>
      <c r="AB71" s="29" t="s">
        <v>0</v>
      </c>
      <c r="CA71" s="26">
        <f t="shared" si="5"/>
        <v>43</v>
      </c>
      <c r="CB71" s="88">
        <f t="shared" si="0"/>
        <v>0.04</v>
      </c>
      <c r="CC71" s="47">
        <f t="shared" si="1"/>
        <v>1246.8806820877871</v>
      </c>
      <c r="CD71" s="81">
        <f t="shared" si="2"/>
        <v>1909.6611818618378</v>
      </c>
      <c r="CE71" s="47">
        <f t="shared" si="3"/>
        <v>0</v>
      </c>
      <c r="CF71" s="47">
        <f t="shared" si="14"/>
        <v>0</v>
      </c>
      <c r="CG71" s="47">
        <f t="shared" si="6"/>
        <v>662.78049977405067</v>
      </c>
      <c r="CH71" s="47">
        <f t="shared" si="4"/>
        <v>373401.42412656214</v>
      </c>
    </row>
    <row r="72" spans="1:86" x14ac:dyDescent="0.25">
      <c r="A72" s="93">
        <f t="shared" si="7"/>
        <v>38</v>
      </c>
      <c r="B72" s="94">
        <f t="shared" si="8"/>
        <v>0.04</v>
      </c>
      <c r="C72" s="95">
        <f t="shared" si="9"/>
        <v>1257.8174138004099</v>
      </c>
      <c r="D72" s="96">
        <f t="shared" si="10"/>
        <v>1909.6611818618378</v>
      </c>
      <c r="E72" s="95">
        <f t="shared" si="16"/>
        <v>0</v>
      </c>
      <c r="F72" s="95"/>
      <c r="G72" s="95">
        <f t="shared" si="15"/>
        <v>0</v>
      </c>
      <c r="H72" s="95">
        <f t="shared" si="12"/>
        <v>651.84376806142791</v>
      </c>
      <c r="I72" s="95">
        <f t="shared" si="13"/>
        <v>376693.38037206157</v>
      </c>
      <c r="J72" s="95"/>
      <c r="N72" s="27"/>
      <c r="AB72" s="29" t="s">
        <v>0</v>
      </c>
      <c r="CA72" s="26">
        <f t="shared" si="5"/>
        <v>44</v>
      </c>
      <c r="CB72" s="88">
        <f t="shared" si="0"/>
        <v>0.04</v>
      </c>
      <c r="CC72" s="47">
        <f t="shared" si="1"/>
        <v>1244.6714137552071</v>
      </c>
      <c r="CD72" s="81">
        <f t="shared" si="2"/>
        <v>1909.6611818618378</v>
      </c>
      <c r="CE72" s="47">
        <f t="shared" si="3"/>
        <v>0</v>
      </c>
      <c r="CF72" s="47">
        <f t="shared" si="14"/>
        <v>0</v>
      </c>
      <c r="CG72" s="47">
        <f t="shared" si="6"/>
        <v>664.98976810663066</v>
      </c>
      <c r="CH72" s="47">
        <f t="shared" si="4"/>
        <v>372736.43435845553</v>
      </c>
    </row>
    <row r="73" spans="1:86" x14ac:dyDescent="0.25">
      <c r="A73" s="93">
        <f t="shared" si="7"/>
        <v>39</v>
      </c>
      <c r="B73" s="94">
        <f t="shared" si="8"/>
        <v>0.04</v>
      </c>
      <c r="C73" s="95">
        <f t="shared" si="9"/>
        <v>1255.6446012402052</v>
      </c>
      <c r="D73" s="96">
        <f t="shared" si="10"/>
        <v>1909.6611818618378</v>
      </c>
      <c r="E73" s="95">
        <f t="shared" si="16"/>
        <v>0</v>
      </c>
      <c r="F73" s="95"/>
      <c r="G73" s="95">
        <f t="shared" si="15"/>
        <v>0</v>
      </c>
      <c r="H73" s="95">
        <f t="shared" si="12"/>
        <v>654.01658062163256</v>
      </c>
      <c r="I73" s="95">
        <f t="shared" si="13"/>
        <v>376039.36379143992</v>
      </c>
      <c r="J73" s="95"/>
      <c r="N73" s="27"/>
      <c r="AB73" s="29" t="s">
        <v>0</v>
      </c>
      <c r="CA73" s="26">
        <f t="shared" si="5"/>
        <v>45</v>
      </c>
      <c r="CB73" s="88">
        <f t="shared" si="0"/>
        <v>0.04</v>
      </c>
      <c r="CC73" s="47">
        <f t="shared" si="1"/>
        <v>1242.4547811948519</v>
      </c>
      <c r="CD73" s="81">
        <f t="shared" si="2"/>
        <v>1909.6611818618378</v>
      </c>
      <c r="CE73" s="47">
        <f t="shared" si="3"/>
        <v>0</v>
      </c>
      <c r="CF73" s="47">
        <f t="shared" si="14"/>
        <v>0</v>
      </c>
      <c r="CG73" s="47">
        <f t="shared" si="6"/>
        <v>667.20640066698593</v>
      </c>
      <c r="CH73" s="47">
        <f t="shared" si="4"/>
        <v>372069.22795778856</v>
      </c>
    </row>
    <row r="74" spans="1:86" x14ac:dyDescent="0.25">
      <c r="A74" s="93">
        <f t="shared" si="7"/>
        <v>40</v>
      </c>
      <c r="B74" s="94">
        <f t="shared" si="8"/>
        <v>0.04</v>
      </c>
      <c r="C74" s="95">
        <f t="shared" si="9"/>
        <v>1253.4645459714664</v>
      </c>
      <c r="D74" s="96">
        <f t="shared" si="10"/>
        <v>1909.6611818618378</v>
      </c>
      <c r="E74" s="95">
        <f t="shared" si="16"/>
        <v>0</v>
      </c>
      <c r="F74" s="95"/>
      <c r="G74" s="95">
        <f t="shared" si="15"/>
        <v>0</v>
      </c>
      <c r="H74" s="95">
        <f t="shared" si="12"/>
        <v>656.19663589037145</v>
      </c>
      <c r="I74" s="95">
        <f t="shared" si="13"/>
        <v>375383.16715554957</v>
      </c>
      <c r="J74" s="95"/>
      <c r="N74" s="27"/>
      <c r="AB74" s="29" t="s">
        <v>0</v>
      </c>
      <c r="CA74" s="26">
        <f t="shared" si="5"/>
        <v>46</v>
      </c>
      <c r="CB74" s="88">
        <f t="shared" si="0"/>
        <v>0.04</v>
      </c>
      <c r="CC74" s="47">
        <f t="shared" si="1"/>
        <v>1240.2307598592952</v>
      </c>
      <c r="CD74" s="81">
        <f t="shared" si="2"/>
        <v>1909.6611818618378</v>
      </c>
      <c r="CE74" s="47">
        <f t="shared" si="3"/>
        <v>0</v>
      </c>
      <c r="CF74" s="47">
        <f t="shared" si="14"/>
        <v>0</v>
      </c>
      <c r="CG74" s="47">
        <f t="shared" si="6"/>
        <v>669.43042200254263</v>
      </c>
      <c r="CH74" s="47">
        <f t="shared" si="4"/>
        <v>371399.797535786</v>
      </c>
    </row>
    <row r="75" spans="1:86" x14ac:dyDescent="0.25">
      <c r="A75" s="93">
        <f t="shared" si="7"/>
        <v>41</v>
      </c>
      <c r="B75" s="94">
        <f t="shared" si="8"/>
        <v>0.04</v>
      </c>
      <c r="C75" s="95">
        <f t="shared" si="9"/>
        <v>1251.2772238518319</v>
      </c>
      <c r="D75" s="96">
        <f t="shared" si="10"/>
        <v>1909.6611818618378</v>
      </c>
      <c r="E75" s="95">
        <f t="shared" si="16"/>
        <v>0</v>
      </c>
      <c r="F75" s="95"/>
      <c r="G75" s="95">
        <f t="shared" si="15"/>
        <v>0</v>
      </c>
      <c r="H75" s="95">
        <f t="shared" si="12"/>
        <v>658.38395801000593</v>
      </c>
      <c r="I75" s="95">
        <f t="shared" si="13"/>
        <v>374724.78319753957</v>
      </c>
      <c r="J75" s="95"/>
      <c r="N75" s="27"/>
      <c r="AB75" s="29" t="s">
        <v>0</v>
      </c>
      <c r="CA75" s="26">
        <f t="shared" si="5"/>
        <v>47</v>
      </c>
      <c r="CB75" s="88">
        <f t="shared" si="0"/>
        <v>0.04</v>
      </c>
      <c r="CC75" s="47">
        <f t="shared" si="1"/>
        <v>1237.9993251192866</v>
      </c>
      <c r="CD75" s="81">
        <f t="shared" si="2"/>
        <v>1909.6611818618378</v>
      </c>
      <c r="CE75" s="47">
        <f t="shared" si="3"/>
        <v>0</v>
      </c>
      <c r="CF75" s="47">
        <f t="shared" si="14"/>
        <v>0</v>
      </c>
      <c r="CG75" s="47">
        <f t="shared" si="6"/>
        <v>671.66185674255121</v>
      </c>
      <c r="CH75" s="47">
        <f t="shared" si="4"/>
        <v>370728.13567904342</v>
      </c>
    </row>
    <row r="76" spans="1:86" x14ac:dyDescent="0.25">
      <c r="A76" s="93">
        <f t="shared" si="7"/>
        <v>42</v>
      </c>
      <c r="B76" s="94">
        <f t="shared" si="8"/>
        <v>0.04</v>
      </c>
      <c r="C76" s="95">
        <f t="shared" si="9"/>
        <v>1249.0826106584652</v>
      </c>
      <c r="D76" s="96">
        <f t="shared" si="10"/>
        <v>1909.6611818618378</v>
      </c>
      <c r="E76" s="95">
        <f t="shared" si="16"/>
        <v>0</v>
      </c>
      <c r="F76" s="95"/>
      <c r="G76" s="95">
        <f t="shared" si="15"/>
        <v>0</v>
      </c>
      <c r="H76" s="95">
        <f t="shared" si="12"/>
        <v>660.57857120337258</v>
      </c>
      <c r="I76" s="95">
        <f t="shared" si="13"/>
        <v>374064.20462633617</v>
      </c>
      <c r="J76" s="95"/>
      <c r="N76" s="27"/>
      <c r="AB76" s="29" t="s">
        <v>0</v>
      </c>
      <c r="CA76" s="26">
        <f t="shared" si="5"/>
        <v>48</v>
      </c>
      <c r="CB76" s="88">
        <f t="shared" si="0"/>
        <v>0.04</v>
      </c>
      <c r="CC76" s="47">
        <f t="shared" si="1"/>
        <v>1235.7604522634781</v>
      </c>
      <c r="CD76" s="81">
        <f t="shared" si="2"/>
        <v>1909.6611818618378</v>
      </c>
      <c r="CE76" s="47">
        <f t="shared" si="3"/>
        <v>0</v>
      </c>
      <c r="CF76" s="47">
        <f t="shared" si="14"/>
        <v>0</v>
      </c>
      <c r="CG76" s="47">
        <f t="shared" si="6"/>
        <v>673.9007295983597</v>
      </c>
      <c r="CH76" s="47">
        <f t="shared" si="4"/>
        <v>370054.23494944506</v>
      </c>
    </row>
    <row r="77" spans="1:86" x14ac:dyDescent="0.25">
      <c r="A77" s="93">
        <f t="shared" si="7"/>
        <v>43</v>
      </c>
      <c r="B77" s="94">
        <f t="shared" si="8"/>
        <v>0.04</v>
      </c>
      <c r="C77" s="95">
        <f t="shared" si="9"/>
        <v>1246.8806820877871</v>
      </c>
      <c r="D77" s="96">
        <f t="shared" si="10"/>
        <v>1909.6611818618378</v>
      </c>
      <c r="E77" s="95">
        <f t="shared" si="16"/>
        <v>0</v>
      </c>
      <c r="F77" s="95"/>
      <c r="G77" s="95">
        <f t="shared" si="15"/>
        <v>0</v>
      </c>
      <c r="H77" s="95">
        <f t="shared" si="12"/>
        <v>662.78049977405067</v>
      </c>
      <c r="I77" s="95">
        <f t="shared" si="13"/>
        <v>373401.42412656214</v>
      </c>
      <c r="J77" s="95"/>
      <c r="N77" s="27"/>
      <c r="AB77" s="29" t="s">
        <v>0</v>
      </c>
      <c r="CA77" s="26">
        <f t="shared" si="5"/>
        <v>49</v>
      </c>
      <c r="CB77" s="88">
        <f t="shared" si="0"/>
        <v>0.04</v>
      </c>
      <c r="CC77" s="47">
        <f t="shared" si="1"/>
        <v>1233.5141164981501</v>
      </c>
      <c r="CD77" s="81">
        <f t="shared" si="2"/>
        <v>1909.6611818618378</v>
      </c>
      <c r="CE77" s="47">
        <f t="shared" si="3"/>
        <v>0</v>
      </c>
      <c r="CF77" s="47">
        <f t="shared" si="14"/>
        <v>0</v>
      </c>
      <c r="CG77" s="47">
        <f t="shared" si="6"/>
        <v>676.14706536368772</v>
      </c>
      <c r="CH77" s="47">
        <f t="shared" si="4"/>
        <v>369378.08788408135</v>
      </c>
    </row>
    <row r="78" spans="1:86" x14ac:dyDescent="0.25">
      <c r="A78" s="93">
        <f t="shared" si="7"/>
        <v>44</v>
      </c>
      <c r="B78" s="94">
        <f t="shared" si="8"/>
        <v>0.04</v>
      </c>
      <c r="C78" s="95">
        <f t="shared" si="9"/>
        <v>1244.6714137552071</v>
      </c>
      <c r="D78" s="96">
        <f t="shared" si="10"/>
        <v>1909.6611818618378</v>
      </c>
      <c r="E78" s="95">
        <f t="shared" si="16"/>
        <v>0</v>
      </c>
      <c r="F78" s="95"/>
      <c r="G78" s="95">
        <f t="shared" si="15"/>
        <v>0</v>
      </c>
      <c r="H78" s="95">
        <f t="shared" si="12"/>
        <v>664.98976810663066</v>
      </c>
      <c r="I78" s="95">
        <f t="shared" si="13"/>
        <v>372736.43435845553</v>
      </c>
      <c r="J78" s="95"/>
      <c r="N78" s="27"/>
      <c r="AB78" s="29" t="s">
        <v>0</v>
      </c>
      <c r="CA78" s="26">
        <f t="shared" si="5"/>
        <v>50</v>
      </c>
      <c r="CB78" s="88">
        <f t="shared" si="0"/>
        <v>0.04</v>
      </c>
      <c r="CC78" s="47">
        <f t="shared" si="1"/>
        <v>1231.2602929469379</v>
      </c>
      <c r="CD78" s="81">
        <f t="shared" si="2"/>
        <v>1909.6611818618378</v>
      </c>
      <c r="CE78" s="47">
        <f t="shared" si="3"/>
        <v>0</v>
      </c>
      <c r="CF78" s="47">
        <f t="shared" si="14"/>
        <v>0</v>
      </c>
      <c r="CG78" s="47">
        <f t="shared" si="6"/>
        <v>678.40088891489995</v>
      </c>
      <c r="CH78" s="47">
        <f t="shared" si="4"/>
        <v>368699.68699516647</v>
      </c>
    </row>
    <row r="79" spans="1:86" x14ac:dyDescent="0.25">
      <c r="A79" s="93">
        <f t="shared" si="7"/>
        <v>45</v>
      </c>
      <c r="B79" s="94">
        <f t="shared" si="8"/>
        <v>0.04</v>
      </c>
      <c r="C79" s="95">
        <f t="shared" si="9"/>
        <v>1242.4547811948519</v>
      </c>
      <c r="D79" s="96">
        <f t="shared" si="10"/>
        <v>1909.6611818618378</v>
      </c>
      <c r="E79" s="95">
        <f t="shared" si="16"/>
        <v>0</v>
      </c>
      <c r="F79" s="95"/>
      <c r="G79" s="95">
        <f t="shared" ref="G79:G110" si="17">IF(I78&gt;1,IF(G67&gt;1,IF(I78&lt;$E$13,(I78-D79+C79),G67),0),0)</f>
        <v>0</v>
      </c>
      <c r="H79" s="95">
        <f t="shared" si="12"/>
        <v>667.20640066698593</v>
      </c>
      <c r="I79" s="95">
        <f t="shared" si="13"/>
        <v>372069.22795778856</v>
      </c>
      <c r="J79" s="95"/>
      <c r="N79" s="27"/>
      <c r="AB79" s="29" t="s">
        <v>0</v>
      </c>
      <c r="CA79" s="26">
        <f t="shared" si="5"/>
        <v>51</v>
      </c>
      <c r="CB79" s="88">
        <f t="shared" si="0"/>
        <v>0.04</v>
      </c>
      <c r="CC79" s="47">
        <f t="shared" si="1"/>
        <v>1228.9989566505549</v>
      </c>
      <c r="CD79" s="81">
        <f t="shared" si="2"/>
        <v>1909.6611818618378</v>
      </c>
      <c r="CE79" s="47">
        <f t="shared" si="3"/>
        <v>0</v>
      </c>
      <c r="CF79" s="47">
        <f t="shared" si="14"/>
        <v>0</v>
      </c>
      <c r="CG79" s="47">
        <f t="shared" si="6"/>
        <v>680.66222521128293</v>
      </c>
      <c r="CH79" s="47">
        <f t="shared" si="4"/>
        <v>368019.0247699552</v>
      </c>
    </row>
    <row r="80" spans="1:86" x14ac:dyDescent="0.25">
      <c r="A80" s="93">
        <f t="shared" si="7"/>
        <v>46</v>
      </c>
      <c r="B80" s="94">
        <f t="shared" si="8"/>
        <v>0.04</v>
      </c>
      <c r="C80" s="95">
        <f t="shared" si="9"/>
        <v>1240.2307598592952</v>
      </c>
      <c r="D80" s="96">
        <f t="shared" si="10"/>
        <v>1909.6611818618378</v>
      </c>
      <c r="E80" s="95">
        <f t="shared" si="16"/>
        <v>0</v>
      </c>
      <c r="F80" s="95"/>
      <c r="G80" s="95">
        <f t="shared" si="17"/>
        <v>0</v>
      </c>
      <c r="H80" s="95">
        <f t="shared" si="12"/>
        <v>669.43042200254263</v>
      </c>
      <c r="I80" s="95">
        <f t="shared" si="13"/>
        <v>371399.797535786</v>
      </c>
      <c r="J80" s="95"/>
      <c r="N80" s="27"/>
      <c r="AB80" s="29" t="s">
        <v>0</v>
      </c>
      <c r="CA80" s="26">
        <f t="shared" si="5"/>
        <v>52</v>
      </c>
      <c r="CB80" s="88">
        <f t="shared" si="0"/>
        <v>0.04</v>
      </c>
      <c r="CC80" s="47">
        <f t="shared" si="1"/>
        <v>1226.7300825665172</v>
      </c>
      <c r="CD80" s="81">
        <f t="shared" si="2"/>
        <v>1909.6611818618378</v>
      </c>
      <c r="CE80" s="47">
        <f t="shared" si="3"/>
        <v>0</v>
      </c>
      <c r="CF80" s="47">
        <f t="shared" si="14"/>
        <v>0</v>
      </c>
      <c r="CG80" s="47">
        <f t="shared" si="6"/>
        <v>682.93109929532056</v>
      </c>
      <c r="CH80" s="47">
        <f t="shared" si="4"/>
        <v>367336.09367065987</v>
      </c>
    </row>
    <row r="81" spans="1:86" x14ac:dyDescent="0.25">
      <c r="A81" s="93">
        <f t="shared" si="7"/>
        <v>47</v>
      </c>
      <c r="B81" s="94">
        <f t="shared" si="8"/>
        <v>0.04</v>
      </c>
      <c r="C81" s="95">
        <f t="shared" si="9"/>
        <v>1237.9993251192866</v>
      </c>
      <c r="D81" s="96">
        <f t="shared" si="10"/>
        <v>1909.6611818618378</v>
      </c>
      <c r="E81" s="95">
        <f t="shared" si="16"/>
        <v>0</v>
      </c>
      <c r="F81" s="95"/>
      <c r="G81" s="95">
        <f t="shared" si="17"/>
        <v>0</v>
      </c>
      <c r="H81" s="95">
        <f t="shared" si="12"/>
        <v>671.66185674255121</v>
      </c>
      <c r="I81" s="95">
        <f t="shared" si="13"/>
        <v>370728.13567904342</v>
      </c>
      <c r="J81" s="95"/>
      <c r="N81" s="27"/>
      <c r="AB81" s="29" t="s">
        <v>0</v>
      </c>
      <c r="CA81" s="26">
        <f t="shared" si="5"/>
        <v>53</v>
      </c>
      <c r="CB81" s="88">
        <f t="shared" si="0"/>
        <v>0.04</v>
      </c>
      <c r="CC81" s="47">
        <f t="shared" si="1"/>
        <v>1224.4536455688662</v>
      </c>
      <c r="CD81" s="81">
        <f t="shared" si="2"/>
        <v>1909.6611818618378</v>
      </c>
      <c r="CE81" s="47">
        <f t="shared" si="3"/>
        <v>0</v>
      </c>
      <c r="CF81" s="47">
        <f t="shared" si="14"/>
        <v>0</v>
      </c>
      <c r="CG81" s="47">
        <f t="shared" si="6"/>
        <v>685.20753629297155</v>
      </c>
      <c r="CH81" s="47">
        <f t="shared" si="4"/>
        <v>366650.88613436691</v>
      </c>
    </row>
    <row r="82" spans="1:86" x14ac:dyDescent="0.25">
      <c r="A82" s="93">
        <f t="shared" si="7"/>
        <v>48</v>
      </c>
      <c r="B82" s="94">
        <f t="shared" si="8"/>
        <v>0.04</v>
      </c>
      <c r="C82" s="95">
        <f t="shared" si="9"/>
        <v>1235.7604522634781</v>
      </c>
      <c r="D82" s="96">
        <f t="shared" si="10"/>
        <v>1909.6611818618378</v>
      </c>
      <c r="E82" s="95">
        <f t="shared" si="16"/>
        <v>0</v>
      </c>
      <c r="F82" s="95"/>
      <c r="G82" s="95">
        <f t="shared" si="17"/>
        <v>0</v>
      </c>
      <c r="H82" s="95">
        <f t="shared" si="12"/>
        <v>673.9007295983597</v>
      </c>
      <c r="I82" s="95">
        <f t="shared" si="13"/>
        <v>370054.23494944506</v>
      </c>
      <c r="J82" s="95"/>
      <c r="N82" s="27" t="s">
        <v>0</v>
      </c>
      <c r="AB82" s="29" t="s">
        <v>0</v>
      </c>
      <c r="CA82" s="26">
        <f t="shared" si="5"/>
        <v>54</v>
      </c>
      <c r="CB82" s="88">
        <f t="shared" si="0"/>
        <v>0.04</v>
      </c>
      <c r="CC82" s="47">
        <f t="shared" si="1"/>
        <v>1222.1696204478897</v>
      </c>
      <c r="CD82" s="81">
        <f t="shared" si="2"/>
        <v>1909.6611818618378</v>
      </c>
      <c r="CE82" s="47">
        <f t="shared" si="3"/>
        <v>0</v>
      </c>
      <c r="CF82" s="47">
        <f t="shared" si="14"/>
        <v>0</v>
      </c>
      <c r="CG82" s="47">
        <f t="shared" si="6"/>
        <v>687.49156141394815</v>
      </c>
      <c r="CH82" s="47">
        <f t="shared" si="4"/>
        <v>365963.39457295294</v>
      </c>
    </row>
    <row r="83" spans="1:86" x14ac:dyDescent="0.25">
      <c r="A83" s="93">
        <f t="shared" si="7"/>
        <v>49</v>
      </c>
      <c r="B83" s="94">
        <f t="shared" si="8"/>
        <v>0.04</v>
      </c>
      <c r="C83" s="95">
        <f t="shared" si="9"/>
        <v>1233.5141164981501</v>
      </c>
      <c r="D83" s="96">
        <f t="shared" si="10"/>
        <v>1909.6611818618378</v>
      </c>
      <c r="E83" s="95">
        <f t="shared" si="16"/>
        <v>0</v>
      </c>
      <c r="F83" s="95"/>
      <c r="G83" s="95">
        <f t="shared" si="17"/>
        <v>0</v>
      </c>
      <c r="H83" s="95">
        <f t="shared" si="12"/>
        <v>676.14706536368772</v>
      </c>
      <c r="I83" s="95">
        <f t="shared" si="13"/>
        <v>369378.08788408135</v>
      </c>
      <c r="J83" s="95"/>
      <c r="N83" s="27"/>
      <c r="AB83" s="29" t="s">
        <v>0</v>
      </c>
      <c r="CA83" s="26">
        <f t="shared" si="5"/>
        <v>55</v>
      </c>
      <c r="CB83" s="88">
        <f t="shared" si="0"/>
        <v>0.04</v>
      </c>
      <c r="CC83" s="47">
        <f t="shared" si="1"/>
        <v>1219.8779819098431</v>
      </c>
      <c r="CD83" s="81">
        <f t="shared" si="2"/>
        <v>1909.6611818618378</v>
      </c>
      <c r="CE83" s="47">
        <f t="shared" si="3"/>
        <v>0</v>
      </c>
      <c r="CF83" s="47">
        <f t="shared" si="14"/>
        <v>0</v>
      </c>
      <c r="CG83" s="47">
        <f t="shared" si="6"/>
        <v>689.78319995199467</v>
      </c>
      <c r="CH83" s="47">
        <f t="shared" si="4"/>
        <v>365273.61137300095</v>
      </c>
    </row>
    <row r="84" spans="1:86" x14ac:dyDescent="0.25">
      <c r="A84" s="93">
        <f t="shared" si="7"/>
        <v>50</v>
      </c>
      <c r="B84" s="94">
        <f t="shared" si="8"/>
        <v>0.04</v>
      </c>
      <c r="C84" s="95">
        <f t="shared" si="9"/>
        <v>1231.2602929469379</v>
      </c>
      <c r="D84" s="96">
        <f t="shared" si="10"/>
        <v>1909.6611818618378</v>
      </c>
      <c r="E84" s="95">
        <f t="shared" si="16"/>
        <v>0</v>
      </c>
      <c r="F84" s="95"/>
      <c r="G84" s="95">
        <f t="shared" si="17"/>
        <v>0</v>
      </c>
      <c r="H84" s="95">
        <f t="shared" si="12"/>
        <v>678.40088891489995</v>
      </c>
      <c r="I84" s="95">
        <f t="shared" si="13"/>
        <v>368699.68699516647</v>
      </c>
      <c r="J84" s="95"/>
      <c r="N84" s="27"/>
      <c r="AB84" s="29" t="s">
        <v>0</v>
      </c>
      <c r="CA84" s="26">
        <f t="shared" si="5"/>
        <v>56</v>
      </c>
      <c r="CB84" s="88">
        <f t="shared" si="0"/>
        <v>0.04</v>
      </c>
      <c r="CC84" s="47">
        <f t="shared" si="1"/>
        <v>1217.5787045766699</v>
      </c>
      <c r="CD84" s="81">
        <f t="shared" si="2"/>
        <v>1909.6611818618378</v>
      </c>
      <c r="CE84" s="47">
        <f t="shared" si="3"/>
        <v>0</v>
      </c>
      <c r="CF84" s="47">
        <f t="shared" si="14"/>
        <v>0</v>
      </c>
      <c r="CG84" s="47">
        <f t="shared" si="6"/>
        <v>692.0824772851679</v>
      </c>
      <c r="CH84" s="47">
        <f t="shared" si="4"/>
        <v>364581.52889571578</v>
      </c>
    </row>
    <row r="85" spans="1:86" x14ac:dyDescent="0.25">
      <c r="A85" s="93">
        <f t="shared" si="7"/>
        <v>51</v>
      </c>
      <c r="B85" s="94">
        <f t="shared" si="8"/>
        <v>0.04</v>
      </c>
      <c r="C85" s="95">
        <f t="shared" si="9"/>
        <v>1228.9989566505549</v>
      </c>
      <c r="D85" s="96">
        <f t="shared" si="10"/>
        <v>1909.6611818618378</v>
      </c>
      <c r="E85" s="95">
        <f t="shared" si="16"/>
        <v>0</v>
      </c>
      <c r="F85" s="95"/>
      <c r="G85" s="95">
        <f t="shared" si="17"/>
        <v>0</v>
      </c>
      <c r="H85" s="95">
        <f t="shared" si="12"/>
        <v>680.66222521128293</v>
      </c>
      <c r="I85" s="95">
        <f t="shared" si="13"/>
        <v>368019.0247699552</v>
      </c>
      <c r="J85" s="95"/>
      <c r="N85" s="27"/>
      <c r="AB85" s="29" t="s">
        <v>0</v>
      </c>
      <c r="CA85" s="26">
        <f t="shared" si="5"/>
        <v>57</v>
      </c>
      <c r="CB85" s="88">
        <f t="shared" si="0"/>
        <v>0.04</v>
      </c>
      <c r="CC85" s="47">
        <f t="shared" si="1"/>
        <v>1215.2717629857191</v>
      </c>
      <c r="CD85" s="81">
        <f t="shared" si="2"/>
        <v>1909.6611818618378</v>
      </c>
      <c r="CE85" s="47">
        <f t="shared" si="3"/>
        <v>0</v>
      </c>
      <c r="CF85" s="47">
        <f t="shared" si="14"/>
        <v>0</v>
      </c>
      <c r="CG85" s="47">
        <f t="shared" si="6"/>
        <v>694.38941887611873</v>
      </c>
      <c r="CH85" s="47">
        <f t="shared" si="4"/>
        <v>363887.13947683969</v>
      </c>
    </row>
    <row r="86" spans="1:86" x14ac:dyDescent="0.25">
      <c r="A86" s="93">
        <f t="shared" si="7"/>
        <v>52</v>
      </c>
      <c r="B86" s="94">
        <f t="shared" si="8"/>
        <v>0.04</v>
      </c>
      <c r="C86" s="95">
        <f t="shared" si="9"/>
        <v>1226.7300825665172</v>
      </c>
      <c r="D86" s="96">
        <f t="shared" si="10"/>
        <v>1909.6611818618378</v>
      </c>
      <c r="E86" s="95">
        <f t="shared" si="16"/>
        <v>0</v>
      </c>
      <c r="F86" s="95"/>
      <c r="G86" s="95">
        <f t="shared" si="17"/>
        <v>0</v>
      </c>
      <c r="H86" s="95">
        <f t="shared" si="12"/>
        <v>682.93109929532056</v>
      </c>
      <c r="I86" s="95">
        <f t="shared" si="13"/>
        <v>367336.09367065987</v>
      </c>
      <c r="J86" s="95"/>
      <c r="N86" s="27"/>
      <c r="AB86" s="29" t="s">
        <v>0</v>
      </c>
      <c r="CA86" s="26">
        <f t="shared" si="5"/>
        <v>58</v>
      </c>
      <c r="CB86" s="88">
        <f t="shared" si="0"/>
        <v>0.04</v>
      </c>
      <c r="CC86" s="47">
        <f t="shared" si="1"/>
        <v>1212.9571315894655</v>
      </c>
      <c r="CD86" s="81">
        <f t="shared" si="2"/>
        <v>1909.6611818618378</v>
      </c>
      <c r="CE86" s="47">
        <f t="shared" si="3"/>
        <v>0</v>
      </c>
      <c r="CF86" s="47">
        <f t="shared" si="14"/>
        <v>0</v>
      </c>
      <c r="CG86" s="47">
        <f t="shared" si="6"/>
        <v>696.70405027237234</v>
      </c>
      <c r="CH86" s="47">
        <f t="shared" si="4"/>
        <v>363190.43542656733</v>
      </c>
    </row>
    <row r="87" spans="1:86" x14ac:dyDescent="0.25">
      <c r="A87" s="93">
        <f t="shared" si="7"/>
        <v>53</v>
      </c>
      <c r="B87" s="94">
        <f t="shared" si="8"/>
        <v>0.04</v>
      </c>
      <c r="C87" s="95">
        <f t="shared" si="9"/>
        <v>1224.4536455688662</v>
      </c>
      <c r="D87" s="96">
        <f t="shared" si="10"/>
        <v>1909.6611818618378</v>
      </c>
      <c r="E87" s="95">
        <f t="shared" si="16"/>
        <v>0</v>
      </c>
      <c r="F87" s="95"/>
      <c r="G87" s="95">
        <f t="shared" si="17"/>
        <v>0</v>
      </c>
      <c r="H87" s="95">
        <f t="shared" si="12"/>
        <v>685.20753629297155</v>
      </c>
      <c r="I87" s="95">
        <f t="shared" si="13"/>
        <v>366650.88613436691</v>
      </c>
      <c r="J87" s="95"/>
      <c r="N87" s="27"/>
      <c r="AB87" s="29" t="s">
        <v>0</v>
      </c>
      <c r="CA87" s="26">
        <f t="shared" si="5"/>
        <v>59</v>
      </c>
      <c r="CB87" s="88">
        <f t="shared" si="0"/>
        <v>0.04</v>
      </c>
      <c r="CC87" s="47">
        <f t="shared" si="1"/>
        <v>1210.6347847552245</v>
      </c>
      <c r="CD87" s="81">
        <f t="shared" si="2"/>
        <v>1909.6611818618378</v>
      </c>
      <c r="CE87" s="47">
        <f t="shared" si="3"/>
        <v>0</v>
      </c>
      <c r="CF87" s="47">
        <f t="shared" si="14"/>
        <v>0</v>
      </c>
      <c r="CG87" s="47">
        <f t="shared" si="6"/>
        <v>699.02639710661333</v>
      </c>
      <c r="CH87" s="47">
        <f t="shared" si="4"/>
        <v>362491.40902946074</v>
      </c>
    </row>
    <row r="88" spans="1:86" x14ac:dyDescent="0.25">
      <c r="A88" s="93">
        <f t="shared" si="7"/>
        <v>54</v>
      </c>
      <c r="B88" s="94">
        <f t="shared" si="8"/>
        <v>0.04</v>
      </c>
      <c r="C88" s="95">
        <f t="shared" si="9"/>
        <v>1222.1696204478897</v>
      </c>
      <c r="D88" s="96">
        <f t="shared" si="10"/>
        <v>1909.6611818618378</v>
      </c>
      <c r="E88" s="95">
        <f t="shared" si="16"/>
        <v>0</v>
      </c>
      <c r="F88" s="95"/>
      <c r="G88" s="95">
        <f t="shared" si="17"/>
        <v>0</v>
      </c>
      <c r="H88" s="95">
        <f t="shared" si="12"/>
        <v>687.49156141394815</v>
      </c>
      <c r="I88" s="95">
        <f t="shared" si="13"/>
        <v>365963.39457295294</v>
      </c>
      <c r="J88" s="95"/>
      <c r="N88" s="27"/>
      <c r="AB88" s="29" t="s">
        <v>0</v>
      </c>
      <c r="CA88" s="26">
        <f t="shared" si="5"/>
        <v>60</v>
      </c>
      <c r="CB88" s="88">
        <f t="shared" si="0"/>
        <v>0.04</v>
      </c>
      <c r="CC88" s="47">
        <f t="shared" si="1"/>
        <v>1208.304696764869</v>
      </c>
      <c r="CD88" s="81">
        <f t="shared" si="2"/>
        <v>1909.6611818618378</v>
      </c>
      <c r="CE88" s="47">
        <f t="shared" si="3"/>
        <v>0</v>
      </c>
      <c r="CF88" s="47">
        <f t="shared" si="14"/>
        <v>0</v>
      </c>
      <c r="CG88" s="47">
        <f t="shared" si="6"/>
        <v>701.35648509696875</v>
      </c>
      <c r="CH88" s="47">
        <f t="shared" si="4"/>
        <v>361790.05254436377</v>
      </c>
    </row>
    <row r="89" spans="1:86" x14ac:dyDescent="0.25">
      <c r="A89" s="93">
        <f t="shared" si="7"/>
        <v>55</v>
      </c>
      <c r="B89" s="94">
        <f t="shared" si="8"/>
        <v>0.04</v>
      </c>
      <c r="C89" s="95">
        <f t="shared" si="9"/>
        <v>1219.8779819098431</v>
      </c>
      <c r="D89" s="96">
        <f t="shared" si="10"/>
        <v>1909.6611818618378</v>
      </c>
      <c r="E89" s="95">
        <f t="shared" si="16"/>
        <v>0</v>
      </c>
      <c r="F89" s="95"/>
      <c r="G89" s="95">
        <f t="shared" si="17"/>
        <v>0</v>
      </c>
      <c r="H89" s="95">
        <f t="shared" si="12"/>
        <v>689.78319995199467</v>
      </c>
      <c r="I89" s="95">
        <f t="shared" si="13"/>
        <v>365273.61137300095</v>
      </c>
      <c r="J89" s="95"/>
      <c r="N89" s="27"/>
      <c r="AB89" s="29" t="s">
        <v>0</v>
      </c>
      <c r="CA89" s="26">
        <f t="shared" si="5"/>
        <v>61</v>
      </c>
      <c r="CB89" s="88">
        <f t="shared" si="0"/>
        <v>0.04</v>
      </c>
      <c r="CC89" s="47">
        <f t="shared" si="1"/>
        <v>1205.9668418145459</v>
      </c>
      <c r="CD89" s="81">
        <f t="shared" si="2"/>
        <v>1909.6611818618378</v>
      </c>
      <c r="CE89" s="47">
        <f t="shared" si="3"/>
        <v>0</v>
      </c>
      <c r="CF89" s="47">
        <f t="shared" si="14"/>
        <v>0</v>
      </c>
      <c r="CG89" s="47">
        <f t="shared" si="6"/>
        <v>703.69434004729192</v>
      </c>
      <c r="CH89" s="47">
        <f t="shared" si="4"/>
        <v>361086.35820431646</v>
      </c>
    </row>
    <row r="90" spans="1:86" x14ac:dyDescent="0.25">
      <c r="A90" s="93">
        <f t="shared" si="7"/>
        <v>56</v>
      </c>
      <c r="B90" s="94">
        <f t="shared" si="8"/>
        <v>0.04</v>
      </c>
      <c r="C90" s="95">
        <f t="shared" si="9"/>
        <v>1217.5787045766699</v>
      </c>
      <c r="D90" s="96">
        <f t="shared" si="10"/>
        <v>1909.6611818618378</v>
      </c>
      <c r="E90" s="95">
        <f t="shared" si="16"/>
        <v>0</v>
      </c>
      <c r="F90" s="95"/>
      <c r="G90" s="95">
        <f t="shared" si="17"/>
        <v>0</v>
      </c>
      <c r="H90" s="95">
        <f t="shared" si="12"/>
        <v>692.0824772851679</v>
      </c>
      <c r="I90" s="95">
        <f t="shared" si="13"/>
        <v>364581.52889571578</v>
      </c>
      <c r="J90" s="95"/>
      <c r="N90" s="27"/>
      <c r="AB90" s="29" t="s">
        <v>0</v>
      </c>
      <c r="CA90" s="26">
        <f t="shared" si="5"/>
        <v>62</v>
      </c>
      <c r="CB90" s="88">
        <f t="shared" si="0"/>
        <v>0.04</v>
      </c>
      <c r="CC90" s="47">
        <f t="shared" si="1"/>
        <v>1203.621194014388</v>
      </c>
      <c r="CD90" s="81">
        <f t="shared" si="2"/>
        <v>1909.6611818618378</v>
      </c>
      <c r="CE90" s="47">
        <f t="shared" si="3"/>
        <v>0</v>
      </c>
      <c r="CF90" s="47">
        <f t="shared" si="14"/>
        <v>0</v>
      </c>
      <c r="CG90" s="47">
        <f t="shared" si="6"/>
        <v>706.03998784744977</v>
      </c>
      <c r="CH90" s="47">
        <f t="shared" si="4"/>
        <v>360380.31821646902</v>
      </c>
    </row>
    <row r="91" spans="1:86" x14ac:dyDescent="0.25">
      <c r="A91" s="93">
        <f t="shared" si="7"/>
        <v>57</v>
      </c>
      <c r="B91" s="94">
        <f t="shared" si="8"/>
        <v>0.04</v>
      </c>
      <c r="C91" s="95">
        <f t="shared" si="9"/>
        <v>1215.2717629857191</v>
      </c>
      <c r="D91" s="96">
        <f t="shared" si="10"/>
        <v>1909.6611818618378</v>
      </c>
      <c r="E91" s="95">
        <f t="shared" si="16"/>
        <v>0</v>
      </c>
      <c r="F91" s="95"/>
      <c r="G91" s="95">
        <f t="shared" si="17"/>
        <v>0</v>
      </c>
      <c r="H91" s="95">
        <f t="shared" si="12"/>
        <v>694.38941887611873</v>
      </c>
      <c r="I91" s="95">
        <f t="shared" si="13"/>
        <v>363887.13947683969</v>
      </c>
      <c r="J91" s="95"/>
      <c r="N91" s="27"/>
      <c r="AB91" s="29" t="s">
        <v>0</v>
      </c>
      <c r="CA91" s="26">
        <f t="shared" si="5"/>
        <v>63</v>
      </c>
      <c r="CB91" s="88">
        <f t="shared" si="0"/>
        <v>0.04</v>
      </c>
      <c r="CC91" s="47">
        <f t="shared" si="1"/>
        <v>1201.26772738823</v>
      </c>
      <c r="CD91" s="81">
        <f t="shared" si="2"/>
        <v>1909.6611818618378</v>
      </c>
      <c r="CE91" s="47">
        <f t="shared" si="3"/>
        <v>0</v>
      </c>
      <c r="CF91" s="47">
        <f t="shared" si="14"/>
        <v>0</v>
      </c>
      <c r="CG91" s="47">
        <f t="shared" si="6"/>
        <v>708.39345447360779</v>
      </c>
      <c r="CH91" s="47">
        <f t="shared" si="4"/>
        <v>359671.92476199544</v>
      </c>
    </row>
    <row r="92" spans="1:86" x14ac:dyDescent="0.25">
      <c r="A92" s="93">
        <f t="shared" si="7"/>
        <v>58</v>
      </c>
      <c r="B92" s="94">
        <f t="shared" si="8"/>
        <v>0.04</v>
      </c>
      <c r="C92" s="95">
        <f t="shared" si="9"/>
        <v>1212.9571315894655</v>
      </c>
      <c r="D92" s="96">
        <f t="shared" si="10"/>
        <v>1909.6611818618378</v>
      </c>
      <c r="E92" s="95">
        <f t="shared" si="16"/>
        <v>0</v>
      </c>
      <c r="F92" s="95"/>
      <c r="G92" s="95">
        <f t="shared" si="17"/>
        <v>0</v>
      </c>
      <c r="H92" s="95">
        <f t="shared" si="12"/>
        <v>696.70405027237234</v>
      </c>
      <c r="I92" s="95">
        <f t="shared" si="13"/>
        <v>363190.43542656733</v>
      </c>
      <c r="J92" s="95"/>
      <c r="N92" s="27"/>
      <c r="AB92" s="29" t="s">
        <v>0</v>
      </c>
      <c r="CA92" s="26">
        <f t="shared" si="5"/>
        <v>64</v>
      </c>
      <c r="CB92" s="88">
        <f t="shared" si="0"/>
        <v>0.04</v>
      </c>
      <c r="CC92" s="47">
        <f t="shared" si="1"/>
        <v>1198.9064158733181</v>
      </c>
      <c r="CD92" s="81">
        <f t="shared" si="2"/>
        <v>1909.6611818618378</v>
      </c>
      <c r="CE92" s="47">
        <f t="shared" si="3"/>
        <v>0</v>
      </c>
      <c r="CF92" s="47">
        <f t="shared" si="14"/>
        <v>0</v>
      </c>
      <c r="CG92" s="47">
        <f t="shared" si="6"/>
        <v>710.75476598851969</v>
      </c>
      <c r="CH92" s="47">
        <f t="shared" si="4"/>
        <v>358961.16999600694</v>
      </c>
    </row>
    <row r="93" spans="1:86" x14ac:dyDescent="0.25">
      <c r="A93" s="93">
        <f t="shared" si="7"/>
        <v>59</v>
      </c>
      <c r="B93" s="94">
        <f t="shared" si="8"/>
        <v>0.04</v>
      </c>
      <c r="C93" s="95">
        <f t="shared" si="9"/>
        <v>1210.6347847552245</v>
      </c>
      <c r="D93" s="96">
        <f t="shared" si="10"/>
        <v>1909.6611818618378</v>
      </c>
      <c r="E93" s="95">
        <f t="shared" si="16"/>
        <v>0</v>
      </c>
      <c r="F93" s="95"/>
      <c r="G93" s="95">
        <f t="shared" si="17"/>
        <v>0</v>
      </c>
      <c r="H93" s="95">
        <f t="shared" si="12"/>
        <v>699.02639710661333</v>
      </c>
      <c r="I93" s="95">
        <f t="shared" si="13"/>
        <v>362491.40902946074</v>
      </c>
      <c r="J93" s="95"/>
      <c r="N93" s="27"/>
      <c r="AB93" s="29" t="s">
        <v>0</v>
      </c>
      <c r="CA93" s="26">
        <f t="shared" si="5"/>
        <v>65</v>
      </c>
      <c r="CB93" s="88">
        <f t="shared" ref="CB93:CB156" si="18">IF(CH92&lt;1,"",$CE$7)</f>
        <v>0.04</v>
      </c>
      <c r="CC93" s="47">
        <f t="shared" ref="CC93:CC156" si="19">IF(CH92&lt;1,"",(CH92*(CB93*30)/360))</f>
        <v>1196.5372333200232</v>
      </c>
      <c r="CD93" s="81">
        <f t="shared" ref="CD93:CD156" si="20">IF(CH92&lt;1,"",$CE$9)</f>
        <v>1909.6611818618378</v>
      </c>
      <c r="CE93" s="47">
        <f t="shared" ref="CE93:CE156" si="21">IF(CH92&lt;1,"",$CE$12)</f>
        <v>0</v>
      </c>
      <c r="CF93" s="47">
        <f t="shared" si="14"/>
        <v>0</v>
      </c>
      <c r="CG93" s="47">
        <f t="shared" si="6"/>
        <v>713.12394854181457</v>
      </c>
      <c r="CH93" s="47">
        <f t="shared" ref="CH93:CH156" si="22">IF(CH92-CG93&lt;1,0,CH92-CG93)</f>
        <v>358248.04604746512</v>
      </c>
    </row>
    <row r="94" spans="1:86" x14ac:dyDescent="0.25">
      <c r="A94" s="93">
        <f t="shared" si="7"/>
        <v>60</v>
      </c>
      <c r="B94" s="94">
        <f t="shared" si="8"/>
        <v>0.04</v>
      </c>
      <c r="C94" s="95">
        <f t="shared" si="9"/>
        <v>1208.304696764869</v>
      </c>
      <c r="D94" s="96">
        <f t="shared" si="10"/>
        <v>1909.6611818618378</v>
      </c>
      <c r="E94" s="95">
        <f t="shared" si="16"/>
        <v>0</v>
      </c>
      <c r="F94" s="95"/>
      <c r="G94" s="95">
        <f t="shared" si="17"/>
        <v>0</v>
      </c>
      <c r="H94" s="95">
        <f t="shared" si="12"/>
        <v>701.35648509696875</v>
      </c>
      <c r="I94" s="95">
        <f t="shared" si="13"/>
        <v>361790.05254436377</v>
      </c>
      <c r="J94" s="95"/>
      <c r="N94" s="27">
        <v>5</v>
      </c>
      <c r="AB94" s="29" t="s">
        <v>0</v>
      </c>
      <c r="CA94" s="26">
        <f t="shared" ref="CA94:CA157" si="23">SUM(CA93+1)</f>
        <v>66</v>
      </c>
      <c r="CB94" s="88">
        <f t="shared" si="18"/>
        <v>0.04</v>
      </c>
      <c r="CC94" s="47">
        <f t="shared" si="19"/>
        <v>1194.1601534915503</v>
      </c>
      <c r="CD94" s="81">
        <f t="shared" si="20"/>
        <v>1909.6611818618378</v>
      </c>
      <c r="CE94" s="47">
        <f t="shared" si="21"/>
        <v>0</v>
      </c>
      <c r="CF94" s="47">
        <f t="shared" si="14"/>
        <v>0</v>
      </c>
      <c r="CG94" s="47">
        <f t="shared" ref="CG94:CG157" si="24">IF(CH93&lt;1,0,(CD94+CE94+CF94)-CC94)</f>
        <v>715.50102837028749</v>
      </c>
      <c r="CH94" s="47">
        <f t="shared" si="22"/>
        <v>357532.54501909483</v>
      </c>
    </row>
    <row r="95" spans="1:86" x14ac:dyDescent="0.25">
      <c r="A95" s="93">
        <f t="shared" si="7"/>
        <v>61</v>
      </c>
      <c r="B95" s="94">
        <f t="shared" si="8"/>
        <v>0.04</v>
      </c>
      <c r="C95" s="95">
        <f t="shared" si="9"/>
        <v>1205.9668418145459</v>
      </c>
      <c r="D95" s="96">
        <f t="shared" si="10"/>
        <v>1909.6611818618378</v>
      </c>
      <c r="E95" s="95">
        <f t="shared" si="16"/>
        <v>0</v>
      </c>
      <c r="F95" s="95"/>
      <c r="G95" s="95">
        <f t="shared" si="17"/>
        <v>0</v>
      </c>
      <c r="H95" s="95">
        <f t="shared" si="12"/>
        <v>703.69434004729192</v>
      </c>
      <c r="I95" s="95">
        <f t="shared" si="13"/>
        <v>361086.35820431646</v>
      </c>
      <c r="J95" s="95"/>
      <c r="N95" s="27"/>
      <c r="AB95" s="29" t="s">
        <v>0</v>
      </c>
      <c r="CA95" s="26">
        <f t="shared" si="23"/>
        <v>67</v>
      </c>
      <c r="CB95" s="88">
        <f t="shared" si="18"/>
        <v>0.04</v>
      </c>
      <c r="CC95" s="47">
        <f t="shared" si="19"/>
        <v>1191.7751500636493</v>
      </c>
      <c r="CD95" s="81">
        <f t="shared" si="20"/>
        <v>1909.6611818618378</v>
      </c>
      <c r="CE95" s="47">
        <f t="shared" si="21"/>
        <v>0</v>
      </c>
      <c r="CF95" s="47">
        <f t="shared" si="14"/>
        <v>0</v>
      </c>
      <c r="CG95" s="47">
        <f t="shared" si="24"/>
        <v>717.88603179818847</v>
      </c>
      <c r="CH95" s="47">
        <f t="shared" si="22"/>
        <v>356814.65898729663</v>
      </c>
    </row>
    <row r="96" spans="1:86" x14ac:dyDescent="0.25">
      <c r="A96" s="93">
        <f t="shared" si="7"/>
        <v>62</v>
      </c>
      <c r="B96" s="94">
        <f t="shared" si="8"/>
        <v>0.04</v>
      </c>
      <c r="C96" s="95">
        <f t="shared" si="9"/>
        <v>1203.621194014388</v>
      </c>
      <c r="D96" s="96">
        <f t="shared" si="10"/>
        <v>1909.6611818618378</v>
      </c>
      <c r="E96" s="95">
        <f t="shared" si="16"/>
        <v>0</v>
      </c>
      <c r="F96" s="95"/>
      <c r="G96" s="95">
        <f t="shared" si="17"/>
        <v>0</v>
      </c>
      <c r="H96" s="95">
        <f t="shared" si="12"/>
        <v>706.03998784744977</v>
      </c>
      <c r="I96" s="95">
        <f t="shared" si="13"/>
        <v>360380.31821646902</v>
      </c>
      <c r="J96" s="95"/>
      <c r="N96" s="27"/>
      <c r="AB96" s="29" t="s">
        <v>0</v>
      </c>
      <c r="CA96" s="26">
        <f t="shared" si="23"/>
        <v>68</v>
      </c>
      <c r="CB96" s="88">
        <f t="shared" si="18"/>
        <v>0.04</v>
      </c>
      <c r="CC96" s="47">
        <f t="shared" si="19"/>
        <v>1189.382196624322</v>
      </c>
      <c r="CD96" s="81">
        <f t="shared" si="20"/>
        <v>1909.6611818618378</v>
      </c>
      <c r="CE96" s="47">
        <f t="shared" si="21"/>
        <v>0</v>
      </c>
      <c r="CF96" s="47">
        <f t="shared" si="14"/>
        <v>0</v>
      </c>
      <c r="CG96" s="47">
        <f t="shared" si="24"/>
        <v>720.27898523751583</v>
      </c>
      <c r="CH96" s="47">
        <f t="shared" si="22"/>
        <v>356094.3800020591</v>
      </c>
    </row>
    <row r="97" spans="1:86" x14ac:dyDescent="0.25">
      <c r="A97" s="93">
        <f t="shared" si="7"/>
        <v>63</v>
      </c>
      <c r="B97" s="94">
        <f t="shared" si="8"/>
        <v>0.04</v>
      </c>
      <c r="C97" s="95">
        <f t="shared" si="9"/>
        <v>1201.26772738823</v>
      </c>
      <c r="D97" s="96">
        <f t="shared" si="10"/>
        <v>1909.6611818618378</v>
      </c>
      <c r="E97" s="95">
        <f t="shared" si="16"/>
        <v>0</v>
      </c>
      <c r="F97" s="95"/>
      <c r="G97" s="95">
        <f t="shared" si="17"/>
        <v>0</v>
      </c>
      <c r="H97" s="95">
        <f t="shared" si="12"/>
        <v>708.39345447360779</v>
      </c>
      <c r="I97" s="95">
        <f t="shared" si="13"/>
        <v>359671.92476199544</v>
      </c>
      <c r="J97" s="95"/>
      <c r="N97" s="27"/>
      <c r="AB97" s="29" t="s">
        <v>0</v>
      </c>
      <c r="CA97" s="26">
        <f t="shared" si="23"/>
        <v>69</v>
      </c>
      <c r="CB97" s="88">
        <f t="shared" si="18"/>
        <v>0.04</v>
      </c>
      <c r="CC97" s="47">
        <f t="shared" si="19"/>
        <v>1186.9812666735304</v>
      </c>
      <c r="CD97" s="81">
        <f t="shared" si="20"/>
        <v>1909.6611818618378</v>
      </c>
      <c r="CE97" s="47">
        <f t="shared" si="21"/>
        <v>0</v>
      </c>
      <c r="CF97" s="47">
        <f t="shared" si="14"/>
        <v>0</v>
      </c>
      <c r="CG97" s="47">
        <f t="shared" si="24"/>
        <v>722.6799151883074</v>
      </c>
      <c r="CH97" s="47">
        <f t="shared" si="22"/>
        <v>355371.70008687081</v>
      </c>
    </row>
    <row r="98" spans="1:86" x14ac:dyDescent="0.25">
      <c r="A98" s="93">
        <f t="shared" si="7"/>
        <v>64</v>
      </c>
      <c r="B98" s="94">
        <f t="shared" si="8"/>
        <v>0.04</v>
      </c>
      <c r="C98" s="95">
        <f t="shared" si="9"/>
        <v>1198.9064158733181</v>
      </c>
      <c r="D98" s="96">
        <f t="shared" si="10"/>
        <v>1909.6611818618378</v>
      </c>
      <c r="E98" s="95">
        <f t="shared" si="16"/>
        <v>0</v>
      </c>
      <c r="F98" s="95"/>
      <c r="G98" s="95">
        <f t="shared" si="17"/>
        <v>0</v>
      </c>
      <c r="H98" s="95">
        <f t="shared" si="12"/>
        <v>710.75476598851969</v>
      </c>
      <c r="I98" s="95">
        <f t="shared" si="13"/>
        <v>358961.16999600694</v>
      </c>
      <c r="J98" s="95"/>
      <c r="N98" s="27"/>
      <c r="AB98" s="29" t="s">
        <v>0</v>
      </c>
      <c r="CA98" s="26">
        <f t="shared" si="23"/>
        <v>70</v>
      </c>
      <c r="CB98" s="88">
        <f t="shared" si="18"/>
        <v>0.04</v>
      </c>
      <c r="CC98" s="47">
        <f t="shared" si="19"/>
        <v>1184.5723336229025</v>
      </c>
      <c r="CD98" s="81">
        <f t="shared" si="20"/>
        <v>1909.6611818618378</v>
      </c>
      <c r="CE98" s="47">
        <f t="shared" si="21"/>
        <v>0</v>
      </c>
      <c r="CF98" s="47">
        <f t="shared" si="14"/>
        <v>0</v>
      </c>
      <c r="CG98" s="47">
        <f t="shared" si="24"/>
        <v>725.08884823893527</v>
      </c>
      <c r="CH98" s="47">
        <f t="shared" si="22"/>
        <v>354646.61123863189</v>
      </c>
    </row>
    <row r="99" spans="1:86" x14ac:dyDescent="0.25">
      <c r="A99" s="93">
        <f t="shared" si="7"/>
        <v>65</v>
      </c>
      <c r="B99" s="94">
        <f t="shared" si="8"/>
        <v>0.04</v>
      </c>
      <c r="C99" s="95">
        <f t="shared" si="9"/>
        <v>1196.5372333200232</v>
      </c>
      <c r="D99" s="96">
        <f t="shared" si="10"/>
        <v>1909.6611818618378</v>
      </c>
      <c r="E99" s="95">
        <f t="shared" si="16"/>
        <v>0</v>
      </c>
      <c r="F99" s="95"/>
      <c r="G99" s="95">
        <f t="shared" si="17"/>
        <v>0</v>
      </c>
      <c r="H99" s="95">
        <f t="shared" si="12"/>
        <v>713.12394854181457</v>
      </c>
      <c r="I99" s="95">
        <f t="shared" si="13"/>
        <v>358248.04604746512</v>
      </c>
      <c r="J99" s="95"/>
      <c r="N99" s="27"/>
      <c r="AB99" s="29" t="s">
        <v>0</v>
      </c>
      <c r="CA99" s="26">
        <f t="shared" si="23"/>
        <v>71</v>
      </c>
      <c r="CB99" s="88">
        <f t="shared" si="18"/>
        <v>0.04</v>
      </c>
      <c r="CC99" s="47">
        <f t="shared" si="19"/>
        <v>1182.1553707954397</v>
      </c>
      <c r="CD99" s="81">
        <f t="shared" si="20"/>
        <v>1909.6611818618378</v>
      </c>
      <c r="CE99" s="47">
        <f t="shared" si="21"/>
        <v>0</v>
      </c>
      <c r="CF99" s="47">
        <f t="shared" si="14"/>
        <v>0</v>
      </c>
      <c r="CG99" s="47">
        <f t="shared" si="24"/>
        <v>727.50581106639811</v>
      </c>
      <c r="CH99" s="47">
        <f t="shared" si="22"/>
        <v>353919.10542756546</v>
      </c>
    </row>
    <row r="100" spans="1:86" x14ac:dyDescent="0.25">
      <c r="A100" s="93">
        <f t="shared" ref="A100:A163" si="25">IF(I99&lt;1,"",A99+1)</f>
        <v>66</v>
      </c>
      <c r="B100" s="94">
        <f t="shared" ref="B100:B163" si="26">IF(I99&lt;1,"",$E$7)</f>
        <v>0.04</v>
      </c>
      <c r="C100" s="95">
        <f t="shared" ref="C100:C163" si="27">IF(I99&lt;1,0,(I99*(B100*30)/360))</f>
        <v>1194.1601534915503</v>
      </c>
      <c r="D100" s="96">
        <f t="shared" ref="D100:D163" si="28">IF(I99 &gt; 1, IF(I99-D99&lt;1,(I99+C100),$E$9), 0)</f>
        <v>1909.6611818618378</v>
      </c>
      <c r="E100" s="95">
        <f t="shared" ref="E100:E132" si="29">IF(I99&lt;1,"",$E$12)</f>
        <v>0</v>
      </c>
      <c r="F100" s="95"/>
      <c r="G100" s="95">
        <f t="shared" si="17"/>
        <v>0</v>
      </c>
      <c r="H100" s="95">
        <f t="shared" ref="H100:H163" si="30">IF(I99&lt;1,0,IF((D100+E100+G100)-C100&gt;=(I99),(I99),(D100+E100+G100)-C100))</f>
        <v>715.50102837028749</v>
      </c>
      <c r="I100" s="95">
        <f t="shared" ref="I100:I163" si="31">IF(I99-H100&lt;1,0,I99-H100)</f>
        <v>357532.54501909483</v>
      </c>
      <c r="J100" s="95"/>
      <c r="N100" s="27"/>
      <c r="AB100" s="29" t="s">
        <v>0</v>
      </c>
      <c r="CA100" s="26">
        <f t="shared" si="23"/>
        <v>72</v>
      </c>
      <c r="CB100" s="88">
        <f t="shared" si="18"/>
        <v>0.04</v>
      </c>
      <c r="CC100" s="47">
        <f t="shared" si="19"/>
        <v>1179.7303514252183</v>
      </c>
      <c r="CD100" s="81">
        <f t="shared" si="20"/>
        <v>1909.6611818618378</v>
      </c>
      <c r="CE100" s="47">
        <f t="shared" si="21"/>
        <v>0</v>
      </c>
      <c r="CF100" s="47">
        <f t="shared" si="14"/>
        <v>0</v>
      </c>
      <c r="CG100" s="47">
        <f t="shared" si="24"/>
        <v>729.93083043661954</v>
      </c>
      <c r="CH100" s="47">
        <f t="shared" si="22"/>
        <v>353189.17459712882</v>
      </c>
    </row>
    <row r="101" spans="1:86" x14ac:dyDescent="0.25">
      <c r="A101" s="93">
        <f t="shared" si="25"/>
        <v>67</v>
      </c>
      <c r="B101" s="94">
        <f t="shared" si="26"/>
        <v>0.04</v>
      </c>
      <c r="C101" s="95">
        <f t="shared" si="27"/>
        <v>1191.7751500636493</v>
      </c>
      <c r="D101" s="96">
        <f t="shared" si="28"/>
        <v>1909.6611818618378</v>
      </c>
      <c r="E101" s="95">
        <f t="shared" si="29"/>
        <v>0</v>
      </c>
      <c r="F101" s="95"/>
      <c r="G101" s="95">
        <f t="shared" si="17"/>
        <v>0</v>
      </c>
      <c r="H101" s="95">
        <f t="shared" si="30"/>
        <v>717.88603179818847</v>
      </c>
      <c r="I101" s="95">
        <f t="shared" si="31"/>
        <v>356814.65898729663</v>
      </c>
      <c r="J101" s="95"/>
      <c r="N101" s="27"/>
      <c r="AB101" s="29" t="s">
        <v>0</v>
      </c>
      <c r="CA101" s="26">
        <f t="shared" si="23"/>
        <v>73</v>
      </c>
      <c r="CB101" s="88">
        <f t="shared" si="18"/>
        <v>0.04</v>
      </c>
      <c r="CC101" s="47">
        <f t="shared" si="19"/>
        <v>1177.2972486570961</v>
      </c>
      <c r="CD101" s="81">
        <f t="shared" si="20"/>
        <v>1909.6611818618378</v>
      </c>
      <c r="CE101" s="47">
        <f t="shared" si="21"/>
        <v>0</v>
      </c>
      <c r="CF101" s="47">
        <f t="shared" si="14"/>
        <v>0</v>
      </c>
      <c r="CG101" s="47">
        <f t="shared" si="24"/>
        <v>732.36393320474167</v>
      </c>
      <c r="CH101" s="47">
        <f t="shared" si="22"/>
        <v>352456.81066392409</v>
      </c>
    </row>
    <row r="102" spans="1:86" x14ac:dyDescent="0.25">
      <c r="A102" s="93">
        <f t="shared" si="25"/>
        <v>68</v>
      </c>
      <c r="B102" s="94">
        <f t="shared" si="26"/>
        <v>0.04</v>
      </c>
      <c r="C102" s="95">
        <f t="shared" si="27"/>
        <v>1189.382196624322</v>
      </c>
      <c r="D102" s="96">
        <f t="shared" si="28"/>
        <v>1909.6611818618378</v>
      </c>
      <c r="E102" s="95">
        <f t="shared" si="29"/>
        <v>0</v>
      </c>
      <c r="F102" s="95"/>
      <c r="G102" s="95">
        <f t="shared" si="17"/>
        <v>0</v>
      </c>
      <c r="H102" s="95">
        <f t="shared" si="30"/>
        <v>720.27898523751583</v>
      </c>
      <c r="I102" s="95">
        <f t="shared" si="31"/>
        <v>356094.3800020591</v>
      </c>
      <c r="J102" s="95"/>
      <c r="N102" s="27"/>
      <c r="AB102" s="29" t="s">
        <v>0</v>
      </c>
      <c r="CA102" s="26">
        <f t="shared" si="23"/>
        <v>74</v>
      </c>
      <c r="CB102" s="88">
        <f t="shared" si="18"/>
        <v>0.04</v>
      </c>
      <c r="CC102" s="47">
        <f t="shared" si="19"/>
        <v>1174.8560355464135</v>
      </c>
      <c r="CD102" s="81">
        <f t="shared" si="20"/>
        <v>1909.6611818618378</v>
      </c>
      <c r="CE102" s="47">
        <f t="shared" si="21"/>
        <v>0</v>
      </c>
      <c r="CF102" s="47">
        <f t="shared" si="14"/>
        <v>0</v>
      </c>
      <c r="CG102" s="47">
        <f t="shared" si="24"/>
        <v>734.80514631542428</v>
      </c>
      <c r="CH102" s="47">
        <f t="shared" si="22"/>
        <v>351722.00551760866</v>
      </c>
    </row>
    <row r="103" spans="1:86" x14ac:dyDescent="0.25">
      <c r="A103" s="93">
        <f t="shared" si="25"/>
        <v>69</v>
      </c>
      <c r="B103" s="94">
        <f t="shared" si="26"/>
        <v>0.04</v>
      </c>
      <c r="C103" s="95">
        <f t="shared" si="27"/>
        <v>1186.9812666735304</v>
      </c>
      <c r="D103" s="96">
        <f t="shared" si="28"/>
        <v>1909.6611818618378</v>
      </c>
      <c r="E103" s="95">
        <f t="shared" si="29"/>
        <v>0</v>
      </c>
      <c r="F103" s="95"/>
      <c r="G103" s="95">
        <f t="shared" si="17"/>
        <v>0</v>
      </c>
      <c r="H103" s="95">
        <f t="shared" si="30"/>
        <v>722.6799151883074</v>
      </c>
      <c r="I103" s="95">
        <f t="shared" si="31"/>
        <v>355371.70008687081</v>
      </c>
      <c r="J103" s="95"/>
      <c r="N103" s="27"/>
      <c r="AB103" s="29" t="s">
        <v>0</v>
      </c>
      <c r="CA103" s="26">
        <f t="shared" si="23"/>
        <v>75</v>
      </c>
      <c r="CB103" s="88">
        <f t="shared" si="18"/>
        <v>0.04</v>
      </c>
      <c r="CC103" s="47">
        <f t="shared" si="19"/>
        <v>1172.4066850586955</v>
      </c>
      <c r="CD103" s="81">
        <f t="shared" si="20"/>
        <v>1909.6611818618378</v>
      </c>
      <c r="CE103" s="47">
        <f t="shared" si="21"/>
        <v>0</v>
      </c>
      <c r="CF103" s="47">
        <f t="shared" si="14"/>
        <v>0</v>
      </c>
      <c r="CG103" s="47">
        <f t="shared" si="24"/>
        <v>737.25449680314227</v>
      </c>
      <c r="CH103" s="47">
        <f t="shared" si="22"/>
        <v>350984.7510208055</v>
      </c>
    </row>
    <row r="104" spans="1:86" x14ac:dyDescent="0.25">
      <c r="A104" s="93">
        <f t="shared" si="25"/>
        <v>70</v>
      </c>
      <c r="B104" s="94">
        <f t="shared" si="26"/>
        <v>0.04</v>
      </c>
      <c r="C104" s="95">
        <f t="shared" si="27"/>
        <v>1184.5723336229025</v>
      </c>
      <c r="D104" s="96">
        <f t="shared" si="28"/>
        <v>1909.6611818618378</v>
      </c>
      <c r="E104" s="95">
        <f t="shared" si="29"/>
        <v>0</v>
      </c>
      <c r="F104" s="95"/>
      <c r="G104" s="95">
        <f t="shared" si="17"/>
        <v>0</v>
      </c>
      <c r="H104" s="95">
        <f t="shared" si="30"/>
        <v>725.08884823893527</v>
      </c>
      <c r="I104" s="95">
        <f t="shared" si="31"/>
        <v>354646.61123863189</v>
      </c>
      <c r="J104" s="95"/>
      <c r="N104" s="27"/>
      <c r="AB104" s="29" t="s">
        <v>0</v>
      </c>
      <c r="CA104" s="26">
        <f t="shared" si="23"/>
        <v>76</v>
      </c>
      <c r="CB104" s="88">
        <f t="shared" si="18"/>
        <v>0.04</v>
      </c>
      <c r="CC104" s="47">
        <f t="shared" si="19"/>
        <v>1169.9491700693518</v>
      </c>
      <c r="CD104" s="81">
        <f t="shared" si="20"/>
        <v>1909.6611818618378</v>
      </c>
      <c r="CE104" s="47">
        <f t="shared" si="21"/>
        <v>0</v>
      </c>
      <c r="CF104" s="47">
        <f t="shared" si="14"/>
        <v>0</v>
      </c>
      <c r="CG104" s="47">
        <f t="shared" si="24"/>
        <v>739.71201179248601</v>
      </c>
      <c r="CH104" s="47">
        <f t="shared" si="22"/>
        <v>350245.03900901304</v>
      </c>
    </row>
    <row r="105" spans="1:86" x14ac:dyDescent="0.25">
      <c r="A105" s="93">
        <f t="shared" si="25"/>
        <v>71</v>
      </c>
      <c r="B105" s="94">
        <f t="shared" si="26"/>
        <v>0.04</v>
      </c>
      <c r="C105" s="95">
        <f t="shared" si="27"/>
        <v>1182.1553707954397</v>
      </c>
      <c r="D105" s="96">
        <f t="shared" si="28"/>
        <v>1909.6611818618378</v>
      </c>
      <c r="E105" s="95">
        <f t="shared" si="29"/>
        <v>0</v>
      </c>
      <c r="F105" s="95"/>
      <c r="G105" s="95">
        <f t="shared" si="17"/>
        <v>0</v>
      </c>
      <c r="H105" s="95">
        <f t="shared" si="30"/>
        <v>727.50581106639811</v>
      </c>
      <c r="I105" s="95">
        <f t="shared" si="31"/>
        <v>353919.10542756546</v>
      </c>
      <c r="J105" s="95"/>
      <c r="N105" s="27"/>
      <c r="AB105" s="29" t="s">
        <v>0</v>
      </c>
      <c r="CA105" s="26">
        <f t="shared" si="23"/>
        <v>77</v>
      </c>
      <c r="CB105" s="88">
        <f t="shared" si="18"/>
        <v>0.04</v>
      </c>
      <c r="CC105" s="47">
        <f t="shared" si="19"/>
        <v>1167.4834633633768</v>
      </c>
      <c r="CD105" s="81">
        <f t="shared" si="20"/>
        <v>1909.6611818618378</v>
      </c>
      <c r="CE105" s="47">
        <f t="shared" si="21"/>
        <v>0</v>
      </c>
      <c r="CF105" s="47">
        <f t="shared" ref="CF105:CF168" si="32">IF(CH104&lt;1,0,CF93)</f>
        <v>0</v>
      </c>
      <c r="CG105" s="47">
        <f t="shared" si="24"/>
        <v>742.17771849846099</v>
      </c>
      <c r="CH105" s="47">
        <f t="shared" si="22"/>
        <v>349502.86129051459</v>
      </c>
    </row>
    <row r="106" spans="1:86" x14ac:dyDescent="0.25">
      <c r="A106" s="93">
        <f t="shared" si="25"/>
        <v>72</v>
      </c>
      <c r="B106" s="94">
        <f t="shared" si="26"/>
        <v>0.04</v>
      </c>
      <c r="C106" s="95">
        <f t="shared" si="27"/>
        <v>1179.7303514252183</v>
      </c>
      <c r="D106" s="96">
        <f t="shared" si="28"/>
        <v>1909.6611818618378</v>
      </c>
      <c r="E106" s="95">
        <f t="shared" si="29"/>
        <v>0</v>
      </c>
      <c r="F106" s="95"/>
      <c r="G106" s="95">
        <f t="shared" si="17"/>
        <v>0</v>
      </c>
      <c r="H106" s="95">
        <f t="shared" si="30"/>
        <v>729.93083043661954</v>
      </c>
      <c r="I106" s="95">
        <f t="shared" si="31"/>
        <v>353189.17459712882</v>
      </c>
      <c r="J106" s="95"/>
      <c r="N106" s="27" t="s">
        <v>0</v>
      </c>
      <c r="AB106" s="29" t="s">
        <v>0</v>
      </c>
      <c r="CA106" s="26">
        <f t="shared" si="23"/>
        <v>78</v>
      </c>
      <c r="CB106" s="88">
        <f t="shared" si="18"/>
        <v>0.04</v>
      </c>
      <c r="CC106" s="47">
        <f t="shared" si="19"/>
        <v>1165.0095376350484</v>
      </c>
      <c r="CD106" s="81">
        <f t="shared" si="20"/>
        <v>1909.6611818618378</v>
      </c>
      <c r="CE106" s="47">
        <f t="shared" si="21"/>
        <v>0</v>
      </c>
      <c r="CF106" s="47">
        <f t="shared" si="32"/>
        <v>0</v>
      </c>
      <c r="CG106" s="47">
        <f t="shared" si="24"/>
        <v>744.65164422678936</v>
      </c>
      <c r="CH106" s="47">
        <f t="shared" si="22"/>
        <v>348758.20964628778</v>
      </c>
    </row>
    <row r="107" spans="1:86" x14ac:dyDescent="0.25">
      <c r="A107" s="93">
        <f t="shared" si="25"/>
        <v>73</v>
      </c>
      <c r="B107" s="94">
        <f t="shared" si="26"/>
        <v>0.04</v>
      </c>
      <c r="C107" s="95">
        <f t="shared" si="27"/>
        <v>1177.2972486570961</v>
      </c>
      <c r="D107" s="96">
        <f t="shared" si="28"/>
        <v>1909.6611818618378</v>
      </c>
      <c r="E107" s="95">
        <f t="shared" si="29"/>
        <v>0</v>
      </c>
      <c r="F107" s="95"/>
      <c r="G107" s="95">
        <f t="shared" si="17"/>
        <v>0</v>
      </c>
      <c r="H107" s="95">
        <f t="shared" si="30"/>
        <v>732.36393320474167</v>
      </c>
      <c r="I107" s="95">
        <f t="shared" si="31"/>
        <v>352456.81066392409</v>
      </c>
      <c r="J107" s="95"/>
      <c r="N107" s="27"/>
      <c r="AB107" s="29" t="s">
        <v>0</v>
      </c>
      <c r="CA107" s="26">
        <f t="shared" si="23"/>
        <v>79</v>
      </c>
      <c r="CB107" s="88">
        <f t="shared" si="18"/>
        <v>0.04</v>
      </c>
      <c r="CC107" s="47">
        <f t="shared" si="19"/>
        <v>1162.527365487626</v>
      </c>
      <c r="CD107" s="81">
        <f t="shared" si="20"/>
        <v>1909.6611818618378</v>
      </c>
      <c r="CE107" s="47">
        <f t="shared" si="21"/>
        <v>0</v>
      </c>
      <c r="CF107" s="47">
        <f t="shared" si="32"/>
        <v>0</v>
      </c>
      <c r="CG107" s="47">
        <f t="shared" si="24"/>
        <v>747.13381637421185</v>
      </c>
      <c r="CH107" s="47">
        <f t="shared" si="22"/>
        <v>348011.07582991355</v>
      </c>
    </row>
    <row r="108" spans="1:86" x14ac:dyDescent="0.25">
      <c r="A108" s="93">
        <f t="shared" si="25"/>
        <v>74</v>
      </c>
      <c r="B108" s="94">
        <f t="shared" si="26"/>
        <v>0.04</v>
      </c>
      <c r="C108" s="95">
        <f t="shared" si="27"/>
        <v>1174.8560355464135</v>
      </c>
      <c r="D108" s="96">
        <f t="shared" si="28"/>
        <v>1909.6611818618378</v>
      </c>
      <c r="E108" s="95">
        <f t="shared" si="29"/>
        <v>0</v>
      </c>
      <c r="F108" s="95"/>
      <c r="G108" s="95">
        <f t="shared" si="17"/>
        <v>0</v>
      </c>
      <c r="H108" s="95">
        <f t="shared" si="30"/>
        <v>734.80514631542428</v>
      </c>
      <c r="I108" s="95">
        <f t="shared" si="31"/>
        <v>351722.00551760866</v>
      </c>
      <c r="J108" s="95"/>
      <c r="N108" s="27"/>
      <c r="AB108" s="29" t="s">
        <v>0</v>
      </c>
      <c r="CA108" s="26">
        <f t="shared" si="23"/>
        <v>80</v>
      </c>
      <c r="CB108" s="88">
        <f t="shared" si="18"/>
        <v>0.04</v>
      </c>
      <c r="CC108" s="47">
        <f t="shared" si="19"/>
        <v>1160.0369194330451</v>
      </c>
      <c r="CD108" s="81">
        <f t="shared" si="20"/>
        <v>1909.6611818618378</v>
      </c>
      <c r="CE108" s="47">
        <f t="shared" si="21"/>
        <v>0</v>
      </c>
      <c r="CF108" s="47">
        <f t="shared" si="32"/>
        <v>0</v>
      </c>
      <c r="CG108" s="47">
        <f t="shared" si="24"/>
        <v>749.62426242879269</v>
      </c>
      <c r="CH108" s="47">
        <f t="shared" si="22"/>
        <v>347261.45156748476</v>
      </c>
    </row>
    <row r="109" spans="1:86" x14ac:dyDescent="0.25">
      <c r="A109" s="93">
        <f t="shared" si="25"/>
        <v>75</v>
      </c>
      <c r="B109" s="94">
        <f t="shared" si="26"/>
        <v>0.04</v>
      </c>
      <c r="C109" s="95">
        <f t="shared" si="27"/>
        <v>1172.4066850586955</v>
      </c>
      <c r="D109" s="96">
        <f t="shared" si="28"/>
        <v>1909.6611818618378</v>
      </c>
      <c r="E109" s="95">
        <f t="shared" si="29"/>
        <v>0</v>
      </c>
      <c r="F109" s="95"/>
      <c r="G109" s="95">
        <f t="shared" si="17"/>
        <v>0</v>
      </c>
      <c r="H109" s="95">
        <f t="shared" si="30"/>
        <v>737.25449680314227</v>
      </c>
      <c r="I109" s="95">
        <f t="shared" si="31"/>
        <v>350984.7510208055</v>
      </c>
      <c r="J109" s="95"/>
      <c r="N109" s="27"/>
      <c r="AB109" s="29" t="s">
        <v>0</v>
      </c>
      <c r="CA109" s="26">
        <f t="shared" si="23"/>
        <v>81</v>
      </c>
      <c r="CB109" s="88">
        <f t="shared" si="18"/>
        <v>0.04</v>
      </c>
      <c r="CC109" s="47">
        <f t="shared" si="19"/>
        <v>1157.5381718916158</v>
      </c>
      <c r="CD109" s="81">
        <f t="shared" si="20"/>
        <v>1909.6611818618378</v>
      </c>
      <c r="CE109" s="47">
        <f t="shared" si="21"/>
        <v>0</v>
      </c>
      <c r="CF109" s="47">
        <f t="shared" si="32"/>
        <v>0</v>
      </c>
      <c r="CG109" s="47">
        <f t="shared" si="24"/>
        <v>752.12300997022203</v>
      </c>
      <c r="CH109" s="47">
        <f t="shared" si="22"/>
        <v>346509.32855751453</v>
      </c>
    </row>
    <row r="110" spans="1:86" x14ac:dyDescent="0.25">
      <c r="A110" s="93">
        <f t="shared" si="25"/>
        <v>76</v>
      </c>
      <c r="B110" s="94">
        <f t="shared" si="26"/>
        <v>0.04</v>
      </c>
      <c r="C110" s="95">
        <f t="shared" si="27"/>
        <v>1169.9491700693518</v>
      </c>
      <c r="D110" s="96">
        <f t="shared" si="28"/>
        <v>1909.6611818618378</v>
      </c>
      <c r="E110" s="95">
        <f t="shared" si="29"/>
        <v>0</v>
      </c>
      <c r="F110" s="95"/>
      <c r="G110" s="95">
        <f t="shared" si="17"/>
        <v>0</v>
      </c>
      <c r="H110" s="95">
        <f t="shared" si="30"/>
        <v>739.71201179248601</v>
      </c>
      <c r="I110" s="95">
        <f t="shared" si="31"/>
        <v>350245.03900901304</v>
      </c>
      <c r="J110" s="95"/>
      <c r="N110" s="27"/>
      <c r="AB110" s="29" t="s">
        <v>0</v>
      </c>
      <c r="CA110" s="26">
        <f t="shared" si="23"/>
        <v>82</v>
      </c>
      <c r="CB110" s="88">
        <f t="shared" si="18"/>
        <v>0.04</v>
      </c>
      <c r="CC110" s="47">
        <f t="shared" si="19"/>
        <v>1155.0310951917152</v>
      </c>
      <c r="CD110" s="81">
        <f t="shared" si="20"/>
        <v>1909.6611818618378</v>
      </c>
      <c r="CE110" s="47">
        <f t="shared" si="21"/>
        <v>0</v>
      </c>
      <c r="CF110" s="47">
        <f t="shared" si="32"/>
        <v>0</v>
      </c>
      <c r="CG110" s="47">
        <f t="shared" si="24"/>
        <v>754.63008667012264</v>
      </c>
      <c r="CH110" s="47">
        <f t="shared" si="22"/>
        <v>345754.69847084442</v>
      </c>
    </row>
    <row r="111" spans="1:86" x14ac:dyDescent="0.25">
      <c r="A111" s="93">
        <f t="shared" si="25"/>
        <v>77</v>
      </c>
      <c r="B111" s="94">
        <f t="shared" si="26"/>
        <v>0.04</v>
      </c>
      <c r="C111" s="95">
        <f t="shared" si="27"/>
        <v>1167.4834633633768</v>
      </c>
      <c r="D111" s="96">
        <f t="shared" si="28"/>
        <v>1909.6611818618378</v>
      </c>
      <c r="E111" s="95">
        <f t="shared" si="29"/>
        <v>0</v>
      </c>
      <c r="F111" s="95"/>
      <c r="G111" s="95">
        <f t="shared" ref="G111:G142" si="33">IF(I110&gt;1,IF(G99&gt;1,IF(I110&lt;$E$13,(I110-D111+C111),G99),0),0)</f>
        <v>0</v>
      </c>
      <c r="H111" s="95">
        <f t="shared" si="30"/>
        <v>742.17771849846099</v>
      </c>
      <c r="I111" s="95">
        <f t="shared" si="31"/>
        <v>349502.86129051459</v>
      </c>
      <c r="J111" s="95"/>
      <c r="N111" s="27"/>
      <c r="AB111" s="29" t="s">
        <v>0</v>
      </c>
      <c r="CA111" s="26">
        <f t="shared" si="23"/>
        <v>83</v>
      </c>
      <c r="CB111" s="88">
        <f t="shared" si="18"/>
        <v>0.04</v>
      </c>
      <c r="CC111" s="47">
        <f t="shared" si="19"/>
        <v>1152.5156615694814</v>
      </c>
      <c r="CD111" s="81">
        <f t="shared" si="20"/>
        <v>1909.6611818618378</v>
      </c>
      <c r="CE111" s="47">
        <f t="shared" si="21"/>
        <v>0</v>
      </c>
      <c r="CF111" s="47">
        <f t="shared" si="32"/>
        <v>0</v>
      </c>
      <c r="CG111" s="47">
        <f t="shared" si="24"/>
        <v>757.14552029235642</v>
      </c>
      <c r="CH111" s="47">
        <f t="shared" si="22"/>
        <v>344997.55295055208</v>
      </c>
    </row>
    <row r="112" spans="1:86" x14ac:dyDescent="0.25">
      <c r="A112" s="93">
        <f t="shared" si="25"/>
        <v>78</v>
      </c>
      <c r="B112" s="94">
        <f t="shared" si="26"/>
        <v>0.04</v>
      </c>
      <c r="C112" s="95">
        <f t="shared" si="27"/>
        <v>1165.0095376350484</v>
      </c>
      <c r="D112" s="96">
        <f t="shared" si="28"/>
        <v>1909.6611818618378</v>
      </c>
      <c r="E112" s="95">
        <f t="shared" si="29"/>
        <v>0</v>
      </c>
      <c r="F112" s="95"/>
      <c r="G112" s="95">
        <f t="shared" si="33"/>
        <v>0</v>
      </c>
      <c r="H112" s="95">
        <f t="shared" si="30"/>
        <v>744.65164422678936</v>
      </c>
      <c r="I112" s="95">
        <f t="shared" si="31"/>
        <v>348758.20964628778</v>
      </c>
      <c r="J112" s="95"/>
      <c r="N112" s="27"/>
      <c r="AB112" s="29" t="s">
        <v>0</v>
      </c>
      <c r="CA112" s="26">
        <f t="shared" si="23"/>
        <v>84</v>
      </c>
      <c r="CB112" s="88">
        <f t="shared" si="18"/>
        <v>0.04</v>
      </c>
      <c r="CC112" s="47">
        <f t="shared" si="19"/>
        <v>1149.9918431685069</v>
      </c>
      <c r="CD112" s="81">
        <f t="shared" si="20"/>
        <v>1909.6611818618378</v>
      </c>
      <c r="CE112" s="47">
        <f t="shared" si="21"/>
        <v>0</v>
      </c>
      <c r="CF112" s="47">
        <f t="shared" si="32"/>
        <v>0</v>
      </c>
      <c r="CG112" s="47">
        <f t="shared" si="24"/>
        <v>759.66933869333093</v>
      </c>
      <c r="CH112" s="47">
        <f t="shared" si="22"/>
        <v>344237.88361185876</v>
      </c>
    </row>
    <row r="113" spans="1:86" x14ac:dyDescent="0.25">
      <c r="A113" s="93">
        <f t="shared" si="25"/>
        <v>79</v>
      </c>
      <c r="B113" s="94">
        <f t="shared" si="26"/>
        <v>0.04</v>
      </c>
      <c r="C113" s="95">
        <f t="shared" si="27"/>
        <v>1162.527365487626</v>
      </c>
      <c r="D113" s="96">
        <f t="shared" si="28"/>
        <v>1909.6611818618378</v>
      </c>
      <c r="E113" s="95">
        <f t="shared" si="29"/>
        <v>0</v>
      </c>
      <c r="F113" s="95"/>
      <c r="G113" s="95">
        <f t="shared" si="33"/>
        <v>0</v>
      </c>
      <c r="H113" s="95">
        <f t="shared" si="30"/>
        <v>747.13381637421185</v>
      </c>
      <c r="I113" s="95">
        <f t="shared" si="31"/>
        <v>348011.07582991355</v>
      </c>
      <c r="J113" s="95"/>
      <c r="N113" s="27"/>
      <c r="AB113" s="29" t="s">
        <v>0</v>
      </c>
      <c r="CA113" s="26">
        <f t="shared" si="23"/>
        <v>85</v>
      </c>
      <c r="CB113" s="88">
        <f t="shared" si="18"/>
        <v>0.04</v>
      </c>
      <c r="CC113" s="47">
        <f t="shared" si="19"/>
        <v>1147.4596120395292</v>
      </c>
      <c r="CD113" s="81">
        <f t="shared" si="20"/>
        <v>1909.6611818618378</v>
      </c>
      <c r="CE113" s="47">
        <f t="shared" si="21"/>
        <v>0</v>
      </c>
      <c r="CF113" s="47">
        <f t="shared" si="32"/>
        <v>0</v>
      </c>
      <c r="CG113" s="47">
        <f t="shared" si="24"/>
        <v>762.20156982230856</v>
      </c>
      <c r="CH113" s="47">
        <f t="shared" si="22"/>
        <v>343475.68204203644</v>
      </c>
    </row>
    <row r="114" spans="1:86" x14ac:dyDescent="0.25">
      <c r="A114" s="93">
        <f t="shared" si="25"/>
        <v>80</v>
      </c>
      <c r="B114" s="94">
        <f t="shared" si="26"/>
        <v>0.04</v>
      </c>
      <c r="C114" s="95">
        <f t="shared" si="27"/>
        <v>1160.0369194330451</v>
      </c>
      <c r="D114" s="96">
        <f t="shared" si="28"/>
        <v>1909.6611818618378</v>
      </c>
      <c r="E114" s="95">
        <f t="shared" si="29"/>
        <v>0</v>
      </c>
      <c r="F114" s="95"/>
      <c r="G114" s="95">
        <f t="shared" si="33"/>
        <v>0</v>
      </c>
      <c r="H114" s="95">
        <f t="shared" si="30"/>
        <v>749.62426242879269</v>
      </c>
      <c r="I114" s="95">
        <f t="shared" si="31"/>
        <v>347261.45156748476</v>
      </c>
      <c r="J114" s="95"/>
      <c r="N114" s="27"/>
      <c r="AB114" s="29" t="s">
        <v>0</v>
      </c>
      <c r="CA114" s="26">
        <f t="shared" si="23"/>
        <v>86</v>
      </c>
      <c r="CB114" s="88">
        <f t="shared" si="18"/>
        <v>0.04</v>
      </c>
      <c r="CC114" s="47">
        <f t="shared" si="19"/>
        <v>1144.9189401401215</v>
      </c>
      <c r="CD114" s="81">
        <f t="shared" si="20"/>
        <v>1909.6611818618378</v>
      </c>
      <c r="CE114" s="47">
        <f t="shared" si="21"/>
        <v>0</v>
      </c>
      <c r="CF114" s="47">
        <f t="shared" si="32"/>
        <v>0</v>
      </c>
      <c r="CG114" s="47">
        <f t="shared" si="24"/>
        <v>764.74224172171625</v>
      </c>
      <c r="CH114" s="47">
        <f t="shared" si="22"/>
        <v>342710.93980031472</v>
      </c>
    </row>
    <row r="115" spans="1:86" x14ac:dyDescent="0.25">
      <c r="A115" s="93">
        <f t="shared" si="25"/>
        <v>81</v>
      </c>
      <c r="B115" s="94">
        <f t="shared" si="26"/>
        <v>0.04</v>
      </c>
      <c r="C115" s="95">
        <f t="shared" si="27"/>
        <v>1157.5381718916158</v>
      </c>
      <c r="D115" s="96">
        <f t="shared" si="28"/>
        <v>1909.6611818618378</v>
      </c>
      <c r="E115" s="95">
        <f t="shared" si="29"/>
        <v>0</v>
      </c>
      <c r="F115" s="95"/>
      <c r="G115" s="95">
        <f t="shared" si="33"/>
        <v>0</v>
      </c>
      <c r="H115" s="95">
        <f t="shared" si="30"/>
        <v>752.12300997022203</v>
      </c>
      <c r="I115" s="95">
        <f t="shared" si="31"/>
        <v>346509.32855751453</v>
      </c>
      <c r="J115" s="95"/>
      <c r="N115" s="27"/>
      <c r="AB115" s="29" t="s">
        <v>0</v>
      </c>
      <c r="CA115" s="26">
        <f t="shared" si="23"/>
        <v>87</v>
      </c>
      <c r="CB115" s="88">
        <f t="shared" si="18"/>
        <v>0.04</v>
      </c>
      <c r="CC115" s="47">
        <f t="shared" si="19"/>
        <v>1142.3697993343824</v>
      </c>
      <c r="CD115" s="81">
        <f t="shared" si="20"/>
        <v>1909.6611818618378</v>
      </c>
      <c r="CE115" s="47">
        <f t="shared" si="21"/>
        <v>0</v>
      </c>
      <c r="CF115" s="47">
        <f t="shared" si="32"/>
        <v>0</v>
      </c>
      <c r="CG115" s="47">
        <f t="shared" si="24"/>
        <v>767.29138252745543</v>
      </c>
      <c r="CH115" s="47">
        <f t="shared" si="22"/>
        <v>341943.64841778728</v>
      </c>
    </row>
    <row r="116" spans="1:86" x14ac:dyDescent="0.25">
      <c r="A116" s="93">
        <f t="shared" si="25"/>
        <v>82</v>
      </c>
      <c r="B116" s="94">
        <f t="shared" si="26"/>
        <v>0.04</v>
      </c>
      <c r="C116" s="95">
        <f t="shared" si="27"/>
        <v>1155.0310951917152</v>
      </c>
      <c r="D116" s="96">
        <f t="shared" si="28"/>
        <v>1909.6611818618378</v>
      </c>
      <c r="E116" s="95">
        <f t="shared" si="29"/>
        <v>0</v>
      </c>
      <c r="F116" s="95"/>
      <c r="G116" s="95">
        <f t="shared" si="33"/>
        <v>0</v>
      </c>
      <c r="H116" s="95">
        <f t="shared" si="30"/>
        <v>754.63008667012264</v>
      </c>
      <c r="I116" s="95">
        <f t="shared" si="31"/>
        <v>345754.69847084442</v>
      </c>
      <c r="J116" s="95"/>
      <c r="N116" s="27"/>
      <c r="AB116" s="29" t="s">
        <v>0</v>
      </c>
      <c r="CA116" s="26">
        <f t="shared" si="23"/>
        <v>88</v>
      </c>
      <c r="CB116" s="88">
        <f t="shared" si="18"/>
        <v>0.04</v>
      </c>
      <c r="CC116" s="47">
        <f t="shared" si="19"/>
        <v>1139.8121613926244</v>
      </c>
      <c r="CD116" s="81">
        <f t="shared" si="20"/>
        <v>1909.6611818618378</v>
      </c>
      <c r="CE116" s="47">
        <f t="shared" si="21"/>
        <v>0</v>
      </c>
      <c r="CF116" s="47">
        <f t="shared" si="32"/>
        <v>0</v>
      </c>
      <c r="CG116" s="47">
        <f t="shared" si="24"/>
        <v>769.84902046921343</v>
      </c>
      <c r="CH116" s="47">
        <f t="shared" si="22"/>
        <v>341173.79939731804</v>
      </c>
    </row>
    <row r="117" spans="1:86" x14ac:dyDescent="0.25">
      <c r="A117" s="93">
        <f t="shared" si="25"/>
        <v>83</v>
      </c>
      <c r="B117" s="94">
        <f t="shared" si="26"/>
        <v>0.04</v>
      </c>
      <c r="C117" s="95">
        <f t="shared" si="27"/>
        <v>1152.5156615694814</v>
      </c>
      <c r="D117" s="96">
        <f t="shared" si="28"/>
        <v>1909.6611818618378</v>
      </c>
      <c r="E117" s="95">
        <f t="shared" si="29"/>
        <v>0</v>
      </c>
      <c r="F117" s="95"/>
      <c r="G117" s="95">
        <f t="shared" si="33"/>
        <v>0</v>
      </c>
      <c r="H117" s="95">
        <f t="shared" si="30"/>
        <v>757.14552029235642</v>
      </c>
      <c r="I117" s="95">
        <f t="shared" si="31"/>
        <v>344997.55295055208</v>
      </c>
      <c r="J117" s="95"/>
      <c r="N117" s="27"/>
      <c r="AB117" s="29" t="s">
        <v>0</v>
      </c>
      <c r="CA117" s="26">
        <f t="shared" si="23"/>
        <v>89</v>
      </c>
      <c r="CB117" s="88">
        <f t="shared" si="18"/>
        <v>0.04</v>
      </c>
      <c r="CC117" s="47">
        <f t="shared" si="19"/>
        <v>1137.24599799106</v>
      </c>
      <c r="CD117" s="81">
        <f t="shared" si="20"/>
        <v>1909.6611818618378</v>
      </c>
      <c r="CE117" s="47">
        <f t="shared" si="21"/>
        <v>0</v>
      </c>
      <c r="CF117" s="47">
        <f t="shared" si="32"/>
        <v>0</v>
      </c>
      <c r="CG117" s="47">
        <f t="shared" si="24"/>
        <v>772.41518387077781</v>
      </c>
      <c r="CH117" s="47">
        <f t="shared" si="22"/>
        <v>340401.38421344728</v>
      </c>
    </row>
    <row r="118" spans="1:86" x14ac:dyDescent="0.25">
      <c r="A118" s="93">
        <f t="shared" si="25"/>
        <v>84</v>
      </c>
      <c r="B118" s="94">
        <f t="shared" si="26"/>
        <v>0.04</v>
      </c>
      <c r="C118" s="95">
        <f t="shared" si="27"/>
        <v>1149.9918431685069</v>
      </c>
      <c r="D118" s="96">
        <f t="shared" si="28"/>
        <v>1909.6611818618378</v>
      </c>
      <c r="E118" s="95">
        <f t="shared" si="29"/>
        <v>0</v>
      </c>
      <c r="F118" s="95"/>
      <c r="G118" s="95">
        <f t="shared" si="33"/>
        <v>0</v>
      </c>
      <c r="H118" s="95">
        <f t="shared" si="30"/>
        <v>759.66933869333093</v>
      </c>
      <c r="I118" s="95">
        <f t="shared" si="31"/>
        <v>344237.88361185876</v>
      </c>
      <c r="J118" s="95"/>
      <c r="N118" s="27" t="s">
        <v>0</v>
      </c>
      <c r="AB118" s="29" t="s">
        <v>0</v>
      </c>
      <c r="CA118" s="26">
        <f t="shared" si="23"/>
        <v>90</v>
      </c>
      <c r="CB118" s="88">
        <f t="shared" si="18"/>
        <v>0.04</v>
      </c>
      <c r="CC118" s="47">
        <f t="shared" si="19"/>
        <v>1134.6712807114909</v>
      </c>
      <c r="CD118" s="81">
        <f t="shared" si="20"/>
        <v>1909.6611818618378</v>
      </c>
      <c r="CE118" s="47">
        <f t="shared" si="21"/>
        <v>0</v>
      </c>
      <c r="CF118" s="47">
        <f t="shared" si="32"/>
        <v>0</v>
      </c>
      <c r="CG118" s="47">
        <f t="shared" si="24"/>
        <v>774.9899011503469</v>
      </c>
      <c r="CH118" s="47">
        <f t="shared" si="22"/>
        <v>339626.39431229694</v>
      </c>
    </row>
    <row r="119" spans="1:86" x14ac:dyDescent="0.25">
      <c r="A119" s="93">
        <f t="shared" si="25"/>
        <v>85</v>
      </c>
      <c r="B119" s="94">
        <f t="shared" si="26"/>
        <v>0.04</v>
      </c>
      <c r="C119" s="95">
        <f t="shared" si="27"/>
        <v>1147.4596120395292</v>
      </c>
      <c r="D119" s="96">
        <f t="shared" si="28"/>
        <v>1909.6611818618378</v>
      </c>
      <c r="E119" s="95">
        <f t="shared" si="29"/>
        <v>0</v>
      </c>
      <c r="F119" s="95"/>
      <c r="G119" s="95">
        <f t="shared" si="33"/>
        <v>0</v>
      </c>
      <c r="H119" s="95">
        <f t="shared" si="30"/>
        <v>762.20156982230856</v>
      </c>
      <c r="I119" s="95">
        <f t="shared" si="31"/>
        <v>343475.68204203644</v>
      </c>
      <c r="J119" s="95"/>
      <c r="N119" s="27"/>
      <c r="AB119" s="29" t="s">
        <v>0</v>
      </c>
      <c r="CA119" s="26">
        <f t="shared" si="23"/>
        <v>91</v>
      </c>
      <c r="CB119" s="88">
        <f t="shared" si="18"/>
        <v>0.04</v>
      </c>
      <c r="CC119" s="47">
        <f t="shared" si="19"/>
        <v>1132.0879810409897</v>
      </c>
      <c r="CD119" s="81">
        <f t="shared" si="20"/>
        <v>1909.6611818618378</v>
      </c>
      <c r="CE119" s="47">
        <f t="shared" si="21"/>
        <v>0</v>
      </c>
      <c r="CF119" s="47">
        <f t="shared" si="32"/>
        <v>0</v>
      </c>
      <c r="CG119" s="47">
        <f t="shared" si="24"/>
        <v>777.57320082084811</v>
      </c>
      <c r="CH119" s="47">
        <f t="shared" si="22"/>
        <v>338848.82111147611</v>
      </c>
    </row>
    <row r="120" spans="1:86" x14ac:dyDescent="0.25">
      <c r="A120" s="93">
        <f t="shared" si="25"/>
        <v>86</v>
      </c>
      <c r="B120" s="94">
        <f t="shared" si="26"/>
        <v>0.04</v>
      </c>
      <c r="C120" s="95">
        <f t="shared" si="27"/>
        <v>1144.9189401401215</v>
      </c>
      <c r="D120" s="96">
        <f t="shared" si="28"/>
        <v>1909.6611818618378</v>
      </c>
      <c r="E120" s="95">
        <f t="shared" si="29"/>
        <v>0</v>
      </c>
      <c r="F120" s="95"/>
      <c r="G120" s="95">
        <f t="shared" si="33"/>
        <v>0</v>
      </c>
      <c r="H120" s="95">
        <f t="shared" si="30"/>
        <v>764.74224172171625</v>
      </c>
      <c r="I120" s="95">
        <f t="shared" si="31"/>
        <v>342710.93980031472</v>
      </c>
      <c r="J120" s="95"/>
      <c r="N120" s="27"/>
      <c r="AB120" s="29" t="s">
        <v>0</v>
      </c>
      <c r="CA120" s="26">
        <f t="shared" si="23"/>
        <v>92</v>
      </c>
      <c r="CB120" s="88">
        <f t="shared" si="18"/>
        <v>0.04</v>
      </c>
      <c r="CC120" s="47">
        <f t="shared" si="19"/>
        <v>1129.4960703715869</v>
      </c>
      <c r="CD120" s="81">
        <f t="shared" si="20"/>
        <v>1909.6611818618378</v>
      </c>
      <c r="CE120" s="47">
        <f t="shared" si="21"/>
        <v>0</v>
      </c>
      <c r="CF120" s="47">
        <f t="shared" si="32"/>
        <v>0</v>
      </c>
      <c r="CG120" s="47">
        <f t="shared" si="24"/>
        <v>780.16511149025087</v>
      </c>
      <c r="CH120" s="47">
        <f t="shared" si="22"/>
        <v>338068.65599998587</v>
      </c>
    </row>
    <row r="121" spans="1:86" x14ac:dyDescent="0.25">
      <c r="A121" s="93">
        <f t="shared" si="25"/>
        <v>87</v>
      </c>
      <c r="B121" s="94">
        <f t="shared" si="26"/>
        <v>0.04</v>
      </c>
      <c r="C121" s="95">
        <f t="shared" si="27"/>
        <v>1142.3697993343824</v>
      </c>
      <c r="D121" s="96">
        <f t="shared" si="28"/>
        <v>1909.6611818618378</v>
      </c>
      <c r="E121" s="95">
        <f t="shared" si="29"/>
        <v>0</v>
      </c>
      <c r="F121" s="95"/>
      <c r="G121" s="95">
        <f t="shared" si="33"/>
        <v>0</v>
      </c>
      <c r="H121" s="95">
        <f t="shared" si="30"/>
        <v>767.29138252745543</v>
      </c>
      <c r="I121" s="95">
        <f t="shared" si="31"/>
        <v>341943.64841778728</v>
      </c>
      <c r="J121" s="95"/>
      <c r="N121" s="27"/>
      <c r="AB121" s="29" t="s">
        <v>0</v>
      </c>
      <c r="CA121" s="26">
        <f t="shared" si="23"/>
        <v>93</v>
      </c>
      <c r="CB121" s="88">
        <f t="shared" si="18"/>
        <v>0.04</v>
      </c>
      <c r="CC121" s="47">
        <f t="shared" si="19"/>
        <v>1126.895519999953</v>
      </c>
      <c r="CD121" s="81">
        <f t="shared" si="20"/>
        <v>1909.6611818618378</v>
      </c>
      <c r="CE121" s="47">
        <f t="shared" si="21"/>
        <v>0</v>
      </c>
      <c r="CF121" s="47">
        <f t="shared" si="32"/>
        <v>0</v>
      </c>
      <c r="CG121" s="47">
        <f t="shared" si="24"/>
        <v>782.76566186188484</v>
      </c>
      <c r="CH121" s="47">
        <f t="shared" si="22"/>
        <v>337285.89033812401</v>
      </c>
    </row>
    <row r="122" spans="1:86" x14ac:dyDescent="0.25">
      <c r="A122" s="93">
        <f t="shared" si="25"/>
        <v>88</v>
      </c>
      <c r="B122" s="94">
        <f t="shared" si="26"/>
        <v>0.04</v>
      </c>
      <c r="C122" s="95">
        <f t="shared" si="27"/>
        <v>1139.8121613926244</v>
      </c>
      <c r="D122" s="96">
        <f t="shared" si="28"/>
        <v>1909.6611818618378</v>
      </c>
      <c r="E122" s="95">
        <f t="shared" si="29"/>
        <v>0</v>
      </c>
      <c r="F122" s="95"/>
      <c r="G122" s="95">
        <f t="shared" si="33"/>
        <v>0</v>
      </c>
      <c r="H122" s="95">
        <f t="shared" si="30"/>
        <v>769.84902046921343</v>
      </c>
      <c r="I122" s="95">
        <f t="shared" si="31"/>
        <v>341173.79939731804</v>
      </c>
      <c r="J122" s="95"/>
      <c r="N122" s="27"/>
      <c r="AB122" s="29" t="s">
        <v>0</v>
      </c>
      <c r="CA122" s="26">
        <f t="shared" si="23"/>
        <v>94</v>
      </c>
      <c r="CB122" s="88">
        <f t="shared" si="18"/>
        <v>0.04</v>
      </c>
      <c r="CC122" s="47">
        <f t="shared" si="19"/>
        <v>1124.2863011270799</v>
      </c>
      <c r="CD122" s="81">
        <f t="shared" si="20"/>
        <v>1909.6611818618378</v>
      </c>
      <c r="CE122" s="47">
        <f t="shared" si="21"/>
        <v>0</v>
      </c>
      <c r="CF122" s="47">
        <f t="shared" si="32"/>
        <v>0</v>
      </c>
      <c r="CG122" s="47">
        <f t="shared" si="24"/>
        <v>785.37488073475788</v>
      </c>
      <c r="CH122" s="47">
        <f t="shared" si="22"/>
        <v>336500.51545738924</v>
      </c>
    </row>
    <row r="123" spans="1:86" x14ac:dyDescent="0.25">
      <c r="A123" s="93">
        <f t="shared" si="25"/>
        <v>89</v>
      </c>
      <c r="B123" s="94">
        <f t="shared" si="26"/>
        <v>0.04</v>
      </c>
      <c r="C123" s="95">
        <f t="shared" si="27"/>
        <v>1137.24599799106</v>
      </c>
      <c r="D123" s="96">
        <f t="shared" si="28"/>
        <v>1909.6611818618378</v>
      </c>
      <c r="E123" s="95">
        <f t="shared" si="29"/>
        <v>0</v>
      </c>
      <c r="F123" s="95"/>
      <c r="G123" s="95">
        <f t="shared" si="33"/>
        <v>0</v>
      </c>
      <c r="H123" s="95">
        <f t="shared" si="30"/>
        <v>772.41518387077781</v>
      </c>
      <c r="I123" s="95">
        <f t="shared" si="31"/>
        <v>340401.38421344728</v>
      </c>
      <c r="J123" s="95"/>
      <c r="N123" s="27"/>
      <c r="AB123" s="29" t="s">
        <v>0</v>
      </c>
      <c r="CA123" s="26">
        <f t="shared" si="23"/>
        <v>95</v>
      </c>
      <c r="CB123" s="88">
        <f t="shared" si="18"/>
        <v>0.04</v>
      </c>
      <c r="CC123" s="47">
        <f t="shared" si="19"/>
        <v>1121.6683848579642</v>
      </c>
      <c r="CD123" s="81">
        <f t="shared" si="20"/>
        <v>1909.6611818618378</v>
      </c>
      <c r="CE123" s="47">
        <f t="shared" si="21"/>
        <v>0</v>
      </c>
      <c r="CF123" s="47">
        <f t="shared" si="32"/>
        <v>0</v>
      </c>
      <c r="CG123" s="47">
        <f t="shared" si="24"/>
        <v>787.99279700387365</v>
      </c>
      <c r="CH123" s="47">
        <f t="shared" si="22"/>
        <v>335712.52266038535</v>
      </c>
    </row>
    <row r="124" spans="1:86" x14ac:dyDescent="0.25">
      <c r="A124" s="93">
        <f t="shared" si="25"/>
        <v>90</v>
      </c>
      <c r="B124" s="94">
        <f t="shared" si="26"/>
        <v>0.04</v>
      </c>
      <c r="C124" s="95">
        <f t="shared" si="27"/>
        <v>1134.6712807114909</v>
      </c>
      <c r="D124" s="96">
        <f t="shared" si="28"/>
        <v>1909.6611818618378</v>
      </c>
      <c r="E124" s="95">
        <f t="shared" si="29"/>
        <v>0</v>
      </c>
      <c r="F124" s="95"/>
      <c r="G124" s="95">
        <f t="shared" si="33"/>
        <v>0</v>
      </c>
      <c r="H124" s="95">
        <f t="shared" si="30"/>
        <v>774.9899011503469</v>
      </c>
      <c r="I124" s="95">
        <f t="shared" si="31"/>
        <v>339626.39431229694</v>
      </c>
      <c r="J124" s="95"/>
      <c r="N124" s="27"/>
      <c r="AB124" s="29" t="s">
        <v>0</v>
      </c>
      <c r="CA124" s="26">
        <f t="shared" si="23"/>
        <v>96</v>
      </c>
      <c r="CB124" s="88">
        <f t="shared" si="18"/>
        <v>0.04</v>
      </c>
      <c r="CC124" s="47">
        <f t="shared" si="19"/>
        <v>1119.0417422012845</v>
      </c>
      <c r="CD124" s="81">
        <f t="shared" si="20"/>
        <v>1909.6611818618378</v>
      </c>
      <c r="CE124" s="47">
        <f t="shared" si="21"/>
        <v>0</v>
      </c>
      <c r="CF124" s="47">
        <f t="shared" si="32"/>
        <v>0</v>
      </c>
      <c r="CG124" s="47">
        <f t="shared" si="24"/>
        <v>790.61943966055333</v>
      </c>
      <c r="CH124" s="47">
        <f t="shared" si="22"/>
        <v>334921.90322072478</v>
      </c>
    </row>
    <row r="125" spans="1:86" x14ac:dyDescent="0.25">
      <c r="A125" s="93">
        <f t="shared" si="25"/>
        <v>91</v>
      </c>
      <c r="B125" s="94">
        <f t="shared" si="26"/>
        <v>0.04</v>
      </c>
      <c r="C125" s="95">
        <f t="shared" si="27"/>
        <v>1132.0879810409897</v>
      </c>
      <c r="D125" s="96">
        <f t="shared" si="28"/>
        <v>1909.6611818618378</v>
      </c>
      <c r="E125" s="95">
        <f t="shared" si="29"/>
        <v>0</v>
      </c>
      <c r="F125" s="95"/>
      <c r="G125" s="95">
        <f t="shared" si="33"/>
        <v>0</v>
      </c>
      <c r="H125" s="95">
        <f t="shared" si="30"/>
        <v>777.57320082084811</v>
      </c>
      <c r="I125" s="95">
        <f t="shared" si="31"/>
        <v>338848.82111147611</v>
      </c>
      <c r="J125" s="95"/>
      <c r="N125" s="27"/>
      <c r="AB125" s="29" t="s">
        <v>0</v>
      </c>
      <c r="CA125" s="26">
        <f t="shared" si="23"/>
        <v>97</v>
      </c>
      <c r="CB125" s="88">
        <f t="shared" si="18"/>
        <v>0.04</v>
      </c>
      <c r="CC125" s="47">
        <f t="shared" si="19"/>
        <v>1116.4063440690827</v>
      </c>
      <c r="CD125" s="81">
        <f t="shared" si="20"/>
        <v>1909.6611818618378</v>
      </c>
      <c r="CE125" s="47">
        <f t="shared" si="21"/>
        <v>0</v>
      </c>
      <c r="CF125" s="47">
        <f t="shared" si="32"/>
        <v>0</v>
      </c>
      <c r="CG125" s="47">
        <f t="shared" si="24"/>
        <v>793.2548377927551</v>
      </c>
      <c r="CH125" s="47">
        <f t="shared" si="22"/>
        <v>334128.64838293201</v>
      </c>
    </row>
    <row r="126" spans="1:86" x14ac:dyDescent="0.25">
      <c r="A126" s="93">
        <f t="shared" si="25"/>
        <v>92</v>
      </c>
      <c r="B126" s="94">
        <f t="shared" si="26"/>
        <v>0.04</v>
      </c>
      <c r="C126" s="95">
        <f t="shared" si="27"/>
        <v>1129.4960703715869</v>
      </c>
      <c r="D126" s="96">
        <f t="shared" si="28"/>
        <v>1909.6611818618378</v>
      </c>
      <c r="E126" s="95">
        <f t="shared" si="29"/>
        <v>0</v>
      </c>
      <c r="F126" s="95"/>
      <c r="G126" s="95">
        <f t="shared" si="33"/>
        <v>0</v>
      </c>
      <c r="H126" s="95">
        <f t="shared" si="30"/>
        <v>780.16511149025087</v>
      </c>
      <c r="I126" s="95">
        <f t="shared" si="31"/>
        <v>338068.65599998587</v>
      </c>
      <c r="J126" s="95"/>
      <c r="N126" s="27"/>
      <c r="AB126" s="29" t="s">
        <v>0</v>
      </c>
      <c r="CA126" s="26">
        <f t="shared" si="23"/>
        <v>98</v>
      </c>
      <c r="CB126" s="88">
        <f t="shared" si="18"/>
        <v>0.04</v>
      </c>
      <c r="CC126" s="47">
        <f t="shared" si="19"/>
        <v>1113.7621612764401</v>
      </c>
      <c r="CD126" s="81">
        <f t="shared" si="20"/>
        <v>1909.6611818618378</v>
      </c>
      <c r="CE126" s="47">
        <f t="shared" si="21"/>
        <v>0</v>
      </c>
      <c r="CF126" s="47">
        <f t="shared" si="32"/>
        <v>0</v>
      </c>
      <c r="CG126" s="47">
        <f t="shared" si="24"/>
        <v>795.89902058539769</v>
      </c>
      <c r="CH126" s="47">
        <f t="shared" si="22"/>
        <v>333332.7493623466</v>
      </c>
    </row>
    <row r="127" spans="1:86" x14ac:dyDescent="0.25">
      <c r="A127" s="93">
        <f t="shared" si="25"/>
        <v>93</v>
      </c>
      <c r="B127" s="94">
        <f t="shared" si="26"/>
        <v>0.04</v>
      </c>
      <c r="C127" s="95">
        <f t="shared" si="27"/>
        <v>1126.895519999953</v>
      </c>
      <c r="D127" s="96">
        <f t="shared" si="28"/>
        <v>1909.6611818618378</v>
      </c>
      <c r="E127" s="95">
        <f t="shared" si="29"/>
        <v>0</v>
      </c>
      <c r="F127" s="95"/>
      <c r="G127" s="95">
        <f t="shared" si="33"/>
        <v>0</v>
      </c>
      <c r="H127" s="95">
        <f t="shared" si="30"/>
        <v>782.76566186188484</v>
      </c>
      <c r="I127" s="95">
        <f t="shared" si="31"/>
        <v>337285.89033812401</v>
      </c>
      <c r="J127" s="95"/>
      <c r="N127" s="27"/>
      <c r="AB127" s="29" t="s">
        <v>0</v>
      </c>
      <c r="CA127" s="26">
        <f t="shared" si="23"/>
        <v>99</v>
      </c>
      <c r="CB127" s="88">
        <f t="shared" si="18"/>
        <v>0.04</v>
      </c>
      <c r="CC127" s="47">
        <f t="shared" si="19"/>
        <v>1111.1091645411555</v>
      </c>
      <c r="CD127" s="81">
        <f t="shared" si="20"/>
        <v>1909.6611818618378</v>
      </c>
      <c r="CE127" s="47">
        <f t="shared" si="21"/>
        <v>0</v>
      </c>
      <c r="CF127" s="47">
        <f t="shared" si="32"/>
        <v>0</v>
      </c>
      <c r="CG127" s="47">
        <f t="shared" si="24"/>
        <v>798.55201732068235</v>
      </c>
      <c r="CH127" s="47">
        <f t="shared" si="22"/>
        <v>332534.1973450259</v>
      </c>
    </row>
    <row r="128" spans="1:86" x14ac:dyDescent="0.25">
      <c r="A128" s="93">
        <f t="shared" si="25"/>
        <v>94</v>
      </c>
      <c r="B128" s="94">
        <f t="shared" si="26"/>
        <v>0.04</v>
      </c>
      <c r="C128" s="95">
        <f t="shared" si="27"/>
        <v>1124.2863011270799</v>
      </c>
      <c r="D128" s="96">
        <f t="shared" si="28"/>
        <v>1909.6611818618378</v>
      </c>
      <c r="E128" s="95">
        <f t="shared" si="29"/>
        <v>0</v>
      </c>
      <c r="F128" s="95"/>
      <c r="G128" s="95">
        <f t="shared" si="33"/>
        <v>0</v>
      </c>
      <c r="H128" s="95">
        <f t="shared" si="30"/>
        <v>785.37488073475788</v>
      </c>
      <c r="I128" s="95">
        <f t="shared" si="31"/>
        <v>336500.51545738924</v>
      </c>
      <c r="J128" s="95"/>
      <c r="N128" s="27"/>
      <c r="AB128" s="29" t="s">
        <v>0</v>
      </c>
      <c r="CA128" s="26">
        <f t="shared" si="23"/>
        <v>100</v>
      </c>
      <c r="CB128" s="88">
        <f t="shared" si="18"/>
        <v>0.04</v>
      </c>
      <c r="CC128" s="47">
        <f t="shared" si="19"/>
        <v>1108.4473244834196</v>
      </c>
      <c r="CD128" s="81">
        <f t="shared" si="20"/>
        <v>1909.6611818618378</v>
      </c>
      <c r="CE128" s="47">
        <f t="shared" si="21"/>
        <v>0</v>
      </c>
      <c r="CF128" s="47">
        <f t="shared" si="32"/>
        <v>0</v>
      </c>
      <c r="CG128" s="47">
        <f t="shared" si="24"/>
        <v>801.2138573784182</v>
      </c>
      <c r="CH128" s="47">
        <f t="shared" si="22"/>
        <v>331732.98348764749</v>
      </c>
    </row>
    <row r="129" spans="1:86" x14ac:dyDescent="0.25">
      <c r="A129" s="93">
        <f t="shared" si="25"/>
        <v>95</v>
      </c>
      <c r="B129" s="94">
        <f t="shared" si="26"/>
        <v>0.04</v>
      </c>
      <c r="C129" s="95">
        <f t="shared" si="27"/>
        <v>1121.6683848579642</v>
      </c>
      <c r="D129" s="96">
        <f t="shared" si="28"/>
        <v>1909.6611818618378</v>
      </c>
      <c r="E129" s="95">
        <f t="shared" si="29"/>
        <v>0</v>
      </c>
      <c r="F129" s="95"/>
      <c r="G129" s="95">
        <f t="shared" si="33"/>
        <v>0</v>
      </c>
      <c r="H129" s="95">
        <f t="shared" si="30"/>
        <v>787.99279700387365</v>
      </c>
      <c r="I129" s="95">
        <f t="shared" si="31"/>
        <v>335712.52266038535</v>
      </c>
      <c r="J129" s="95"/>
      <c r="N129" s="27"/>
      <c r="AB129" s="29" t="s">
        <v>0</v>
      </c>
      <c r="CA129" s="26">
        <f t="shared" si="23"/>
        <v>101</v>
      </c>
      <c r="CB129" s="88">
        <f t="shared" si="18"/>
        <v>0.04</v>
      </c>
      <c r="CC129" s="47">
        <f t="shared" si="19"/>
        <v>1105.7766116254916</v>
      </c>
      <c r="CD129" s="81">
        <f t="shared" si="20"/>
        <v>1909.6611818618378</v>
      </c>
      <c r="CE129" s="47">
        <f t="shared" si="21"/>
        <v>0</v>
      </c>
      <c r="CF129" s="47">
        <f t="shared" si="32"/>
        <v>0</v>
      </c>
      <c r="CG129" s="47">
        <f t="shared" si="24"/>
        <v>803.88457023634624</v>
      </c>
      <c r="CH129" s="47">
        <f t="shared" si="22"/>
        <v>330929.09891741117</v>
      </c>
    </row>
    <row r="130" spans="1:86" x14ac:dyDescent="0.25">
      <c r="A130" s="93">
        <f t="shared" si="25"/>
        <v>96</v>
      </c>
      <c r="B130" s="94">
        <f t="shared" si="26"/>
        <v>0.04</v>
      </c>
      <c r="C130" s="95">
        <f t="shared" si="27"/>
        <v>1119.0417422012845</v>
      </c>
      <c r="D130" s="96">
        <f t="shared" si="28"/>
        <v>1909.6611818618378</v>
      </c>
      <c r="E130" s="95">
        <f t="shared" si="29"/>
        <v>0</v>
      </c>
      <c r="F130" s="95"/>
      <c r="G130" s="95">
        <f t="shared" si="33"/>
        <v>0</v>
      </c>
      <c r="H130" s="95">
        <f t="shared" si="30"/>
        <v>790.61943966055333</v>
      </c>
      <c r="I130" s="95">
        <f t="shared" si="31"/>
        <v>334921.90322072478</v>
      </c>
      <c r="J130" s="95"/>
      <c r="N130" s="27" t="s">
        <v>0</v>
      </c>
      <c r="AB130" s="29" t="s">
        <v>0</v>
      </c>
      <c r="CA130" s="26">
        <f t="shared" si="23"/>
        <v>102</v>
      </c>
      <c r="CB130" s="88">
        <f t="shared" si="18"/>
        <v>0.04</v>
      </c>
      <c r="CC130" s="47">
        <f t="shared" si="19"/>
        <v>1103.0969963913706</v>
      </c>
      <c r="CD130" s="81">
        <f t="shared" si="20"/>
        <v>1909.6611818618378</v>
      </c>
      <c r="CE130" s="47">
        <f t="shared" si="21"/>
        <v>0</v>
      </c>
      <c r="CF130" s="47">
        <f t="shared" si="32"/>
        <v>0</v>
      </c>
      <c r="CG130" s="47">
        <f t="shared" si="24"/>
        <v>806.56418547046724</v>
      </c>
      <c r="CH130" s="47">
        <f t="shared" si="22"/>
        <v>330122.53473194072</v>
      </c>
    </row>
    <row r="131" spans="1:86" x14ac:dyDescent="0.25">
      <c r="A131" s="93">
        <f t="shared" si="25"/>
        <v>97</v>
      </c>
      <c r="B131" s="94">
        <f t="shared" si="26"/>
        <v>0.04</v>
      </c>
      <c r="C131" s="95">
        <f t="shared" si="27"/>
        <v>1116.4063440690827</v>
      </c>
      <c r="D131" s="96">
        <f t="shared" si="28"/>
        <v>1909.6611818618378</v>
      </c>
      <c r="E131" s="95">
        <f t="shared" si="29"/>
        <v>0</v>
      </c>
      <c r="F131" s="95"/>
      <c r="G131" s="95">
        <f t="shared" si="33"/>
        <v>0</v>
      </c>
      <c r="H131" s="95">
        <f t="shared" si="30"/>
        <v>793.2548377927551</v>
      </c>
      <c r="I131" s="95">
        <f t="shared" si="31"/>
        <v>334128.64838293201</v>
      </c>
      <c r="J131" s="95"/>
      <c r="N131" s="27"/>
      <c r="AB131" s="29" t="s">
        <v>0</v>
      </c>
      <c r="CA131" s="26">
        <f t="shared" si="23"/>
        <v>103</v>
      </c>
      <c r="CB131" s="88">
        <f t="shared" si="18"/>
        <v>0.04</v>
      </c>
      <c r="CC131" s="47">
        <f t="shared" si="19"/>
        <v>1100.4084491064689</v>
      </c>
      <c r="CD131" s="81">
        <f t="shared" si="20"/>
        <v>1909.6611818618378</v>
      </c>
      <c r="CE131" s="47">
        <f t="shared" si="21"/>
        <v>0</v>
      </c>
      <c r="CF131" s="47">
        <f t="shared" si="32"/>
        <v>0</v>
      </c>
      <c r="CG131" s="47">
        <f t="shared" si="24"/>
        <v>809.25273275536892</v>
      </c>
      <c r="CH131" s="47">
        <f t="shared" si="22"/>
        <v>329313.28199918533</v>
      </c>
    </row>
    <row r="132" spans="1:86" x14ac:dyDescent="0.25">
      <c r="A132" s="93">
        <f t="shared" si="25"/>
        <v>98</v>
      </c>
      <c r="B132" s="94">
        <f t="shared" si="26"/>
        <v>0.04</v>
      </c>
      <c r="C132" s="95">
        <f t="shared" si="27"/>
        <v>1113.7621612764401</v>
      </c>
      <c r="D132" s="96">
        <f t="shared" si="28"/>
        <v>1909.6611818618378</v>
      </c>
      <c r="E132" s="95">
        <f t="shared" si="29"/>
        <v>0</v>
      </c>
      <c r="F132" s="95"/>
      <c r="G132" s="95">
        <f t="shared" si="33"/>
        <v>0</v>
      </c>
      <c r="H132" s="95">
        <f t="shared" si="30"/>
        <v>795.89902058539769</v>
      </c>
      <c r="I132" s="95">
        <f t="shared" si="31"/>
        <v>333332.7493623466</v>
      </c>
      <c r="J132" s="95"/>
      <c r="N132" s="27"/>
      <c r="AB132" s="29" t="s">
        <v>0</v>
      </c>
      <c r="CA132" s="26">
        <f t="shared" si="23"/>
        <v>104</v>
      </c>
      <c r="CB132" s="88">
        <f t="shared" si="18"/>
        <v>0.04</v>
      </c>
      <c r="CC132" s="47">
        <f t="shared" si="19"/>
        <v>1097.7109399972844</v>
      </c>
      <c r="CD132" s="81">
        <f t="shared" si="20"/>
        <v>1909.6611818618378</v>
      </c>
      <c r="CE132" s="47">
        <f t="shared" si="21"/>
        <v>0</v>
      </c>
      <c r="CF132" s="47">
        <f t="shared" si="32"/>
        <v>0</v>
      </c>
      <c r="CG132" s="47">
        <f t="shared" si="24"/>
        <v>811.95024186455339</v>
      </c>
      <c r="CH132" s="47">
        <f t="shared" si="22"/>
        <v>328501.33175732079</v>
      </c>
    </row>
    <row r="133" spans="1:86" x14ac:dyDescent="0.25">
      <c r="A133" s="93">
        <f t="shared" si="25"/>
        <v>99</v>
      </c>
      <c r="B133" s="94">
        <f t="shared" si="26"/>
        <v>0.04</v>
      </c>
      <c r="C133" s="95">
        <f t="shared" si="27"/>
        <v>1111.1091645411555</v>
      </c>
      <c r="D133" s="96">
        <f t="shared" si="28"/>
        <v>1909.6611818618378</v>
      </c>
      <c r="E133" s="95">
        <f t="shared" ref="E133:E196" si="34">IF(D133&lt;I132,IF(I132&lt;1,"",$E$12),IF(D133&lt;E132,0,D133-(I132+C133)))</f>
        <v>0</v>
      </c>
      <c r="F133" s="95"/>
      <c r="G133" s="95">
        <f t="shared" si="33"/>
        <v>0</v>
      </c>
      <c r="H133" s="95">
        <f t="shared" si="30"/>
        <v>798.55201732068235</v>
      </c>
      <c r="I133" s="95">
        <f t="shared" si="31"/>
        <v>332534.1973450259</v>
      </c>
      <c r="J133" s="95"/>
      <c r="N133" s="27"/>
      <c r="AB133" s="29" t="s">
        <v>0</v>
      </c>
      <c r="CA133" s="26">
        <f t="shared" si="23"/>
        <v>105</v>
      </c>
      <c r="CB133" s="88">
        <f t="shared" si="18"/>
        <v>0.04</v>
      </c>
      <c r="CC133" s="47">
        <f t="shared" si="19"/>
        <v>1095.0044391910692</v>
      </c>
      <c r="CD133" s="81">
        <f t="shared" si="20"/>
        <v>1909.6611818618378</v>
      </c>
      <c r="CE133" s="47">
        <f t="shared" si="21"/>
        <v>0</v>
      </c>
      <c r="CF133" s="47">
        <f t="shared" si="32"/>
        <v>0</v>
      </c>
      <c r="CG133" s="47">
        <f t="shared" si="24"/>
        <v>814.65674267076861</v>
      </c>
      <c r="CH133" s="47">
        <f t="shared" si="22"/>
        <v>327686.67501465004</v>
      </c>
    </row>
    <row r="134" spans="1:86" x14ac:dyDescent="0.25">
      <c r="A134" s="93">
        <f t="shared" si="25"/>
        <v>100</v>
      </c>
      <c r="B134" s="94">
        <f t="shared" si="26"/>
        <v>0.04</v>
      </c>
      <c r="C134" s="95">
        <f t="shared" si="27"/>
        <v>1108.4473244834196</v>
      </c>
      <c r="D134" s="96">
        <f t="shared" si="28"/>
        <v>1909.6611818618378</v>
      </c>
      <c r="E134" s="95">
        <f t="shared" si="34"/>
        <v>0</v>
      </c>
      <c r="F134" s="95"/>
      <c r="G134" s="95">
        <f t="shared" si="33"/>
        <v>0</v>
      </c>
      <c r="H134" s="95">
        <f t="shared" si="30"/>
        <v>801.2138573784182</v>
      </c>
      <c r="I134" s="95">
        <f t="shared" si="31"/>
        <v>331732.98348764749</v>
      </c>
      <c r="J134" s="95"/>
      <c r="N134" s="27"/>
      <c r="AB134" s="29" t="s">
        <v>0</v>
      </c>
      <c r="CA134" s="26">
        <f t="shared" si="23"/>
        <v>106</v>
      </c>
      <c r="CB134" s="88">
        <f t="shared" si="18"/>
        <v>0.04</v>
      </c>
      <c r="CC134" s="47">
        <f t="shared" si="19"/>
        <v>1092.2889167155001</v>
      </c>
      <c r="CD134" s="81">
        <f t="shared" si="20"/>
        <v>1909.6611818618378</v>
      </c>
      <c r="CE134" s="47">
        <f t="shared" si="21"/>
        <v>0</v>
      </c>
      <c r="CF134" s="47">
        <f t="shared" si="32"/>
        <v>0</v>
      </c>
      <c r="CG134" s="47">
        <f t="shared" si="24"/>
        <v>817.37226514633767</v>
      </c>
      <c r="CH134" s="47">
        <f t="shared" si="22"/>
        <v>326869.30274950369</v>
      </c>
    </row>
    <row r="135" spans="1:86" x14ac:dyDescent="0.25">
      <c r="A135" s="93">
        <f t="shared" si="25"/>
        <v>101</v>
      </c>
      <c r="B135" s="94">
        <f t="shared" si="26"/>
        <v>0.04</v>
      </c>
      <c r="C135" s="95">
        <f t="shared" si="27"/>
        <v>1105.7766116254916</v>
      </c>
      <c r="D135" s="96">
        <f t="shared" si="28"/>
        <v>1909.6611818618378</v>
      </c>
      <c r="E135" s="95">
        <f t="shared" si="34"/>
        <v>0</v>
      </c>
      <c r="F135" s="95"/>
      <c r="G135" s="95">
        <f t="shared" si="33"/>
        <v>0</v>
      </c>
      <c r="H135" s="95">
        <f t="shared" si="30"/>
        <v>803.88457023634624</v>
      </c>
      <c r="I135" s="95">
        <f t="shared" si="31"/>
        <v>330929.09891741117</v>
      </c>
      <c r="J135" s="95"/>
      <c r="N135" s="27"/>
      <c r="AB135" s="29" t="s">
        <v>0</v>
      </c>
      <c r="CA135" s="26">
        <f t="shared" si="23"/>
        <v>107</v>
      </c>
      <c r="CB135" s="88">
        <f t="shared" si="18"/>
        <v>0.04</v>
      </c>
      <c r="CC135" s="47">
        <f t="shared" si="19"/>
        <v>1089.5643424983457</v>
      </c>
      <c r="CD135" s="81">
        <f t="shared" si="20"/>
        <v>1909.6611818618378</v>
      </c>
      <c r="CE135" s="47">
        <f t="shared" si="21"/>
        <v>0</v>
      </c>
      <c r="CF135" s="47">
        <f t="shared" si="32"/>
        <v>0</v>
      </c>
      <c r="CG135" s="47">
        <f t="shared" si="24"/>
        <v>820.09683936349211</v>
      </c>
      <c r="CH135" s="47">
        <f t="shared" si="22"/>
        <v>326049.20591014018</v>
      </c>
    </row>
    <row r="136" spans="1:86" x14ac:dyDescent="0.25">
      <c r="A136" s="93">
        <f t="shared" si="25"/>
        <v>102</v>
      </c>
      <c r="B136" s="94">
        <f t="shared" si="26"/>
        <v>0.04</v>
      </c>
      <c r="C136" s="95">
        <f t="shared" si="27"/>
        <v>1103.0969963913706</v>
      </c>
      <c r="D136" s="96">
        <f t="shared" si="28"/>
        <v>1909.6611818618378</v>
      </c>
      <c r="E136" s="95">
        <f t="shared" si="34"/>
        <v>0</v>
      </c>
      <c r="F136" s="95"/>
      <c r="G136" s="95">
        <f t="shared" si="33"/>
        <v>0</v>
      </c>
      <c r="H136" s="95">
        <f t="shared" si="30"/>
        <v>806.56418547046724</v>
      </c>
      <c r="I136" s="95">
        <f t="shared" si="31"/>
        <v>330122.53473194072</v>
      </c>
      <c r="J136" s="95"/>
      <c r="N136" s="27"/>
      <c r="AB136" s="29" t="s">
        <v>0</v>
      </c>
      <c r="CA136" s="26">
        <f t="shared" si="23"/>
        <v>108</v>
      </c>
      <c r="CB136" s="88">
        <f t="shared" si="18"/>
        <v>0.04</v>
      </c>
      <c r="CC136" s="47">
        <f t="shared" si="19"/>
        <v>1086.8306863671339</v>
      </c>
      <c r="CD136" s="81">
        <f t="shared" si="20"/>
        <v>1909.6611818618378</v>
      </c>
      <c r="CE136" s="47">
        <f t="shared" si="21"/>
        <v>0</v>
      </c>
      <c r="CF136" s="47">
        <f t="shared" si="32"/>
        <v>0</v>
      </c>
      <c r="CG136" s="47">
        <f t="shared" si="24"/>
        <v>822.83049549470388</v>
      </c>
      <c r="CH136" s="47">
        <f t="shared" si="22"/>
        <v>325226.37541464547</v>
      </c>
    </row>
    <row r="137" spans="1:86" x14ac:dyDescent="0.25">
      <c r="A137" s="93">
        <f t="shared" si="25"/>
        <v>103</v>
      </c>
      <c r="B137" s="94">
        <f t="shared" si="26"/>
        <v>0.04</v>
      </c>
      <c r="C137" s="95">
        <f t="shared" si="27"/>
        <v>1100.4084491064689</v>
      </c>
      <c r="D137" s="96">
        <f t="shared" si="28"/>
        <v>1909.6611818618378</v>
      </c>
      <c r="E137" s="95">
        <f t="shared" si="34"/>
        <v>0</v>
      </c>
      <c r="F137" s="95"/>
      <c r="G137" s="95">
        <f t="shared" si="33"/>
        <v>0</v>
      </c>
      <c r="H137" s="95">
        <f t="shared" si="30"/>
        <v>809.25273275536892</v>
      </c>
      <c r="I137" s="95">
        <f t="shared" si="31"/>
        <v>329313.28199918533</v>
      </c>
      <c r="J137" s="95"/>
      <c r="N137" s="27"/>
      <c r="AB137" s="29" t="s">
        <v>0</v>
      </c>
      <c r="CA137" s="26">
        <f t="shared" si="23"/>
        <v>109</v>
      </c>
      <c r="CB137" s="88">
        <f t="shared" si="18"/>
        <v>0.04</v>
      </c>
      <c r="CC137" s="47">
        <f t="shared" si="19"/>
        <v>1084.0879180488182</v>
      </c>
      <c r="CD137" s="81">
        <f t="shared" si="20"/>
        <v>1909.6611818618378</v>
      </c>
      <c r="CE137" s="47">
        <f t="shared" si="21"/>
        <v>0</v>
      </c>
      <c r="CF137" s="47">
        <f t="shared" si="32"/>
        <v>0</v>
      </c>
      <c r="CG137" s="47">
        <f t="shared" si="24"/>
        <v>825.57326381301959</v>
      </c>
      <c r="CH137" s="47">
        <f t="shared" si="22"/>
        <v>324400.80215083243</v>
      </c>
    </row>
    <row r="138" spans="1:86" x14ac:dyDescent="0.25">
      <c r="A138" s="93">
        <f t="shared" si="25"/>
        <v>104</v>
      </c>
      <c r="B138" s="94">
        <f t="shared" si="26"/>
        <v>0.04</v>
      </c>
      <c r="C138" s="95">
        <f t="shared" si="27"/>
        <v>1097.7109399972844</v>
      </c>
      <c r="D138" s="96">
        <f t="shared" si="28"/>
        <v>1909.6611818618378</v>
      </c>
      <c r="E138" s="95">
        <f t="shared" si="34"/>
        <v>0</v>
      </c>
      <c r="F138" s="95"/>
      <c r="G138" s="95">
        <f t="shared" si="33"/>
        <v>0</v>
      </c>
      <c r="H138" s="95">
        <f t="shared" si="30"/>
        <v>811.95024186455339</v>
      </c>
      <c r="I138" s="95">
        <f t="shared" si="31"/>
        <v>328501.33175732079</v>
      </c>
      <c r="J138" s="95"/>
      <c r="N138" s="27"/>
      <c r="AB138" s="29" t="s">
        <v>0</v>
      </c>
      <c r="CA138" s="26">
        <f t="shared" si="23"/>
        <v>110</v>
      </c>
      <c r="CB138" s="88">
        <f t="shared" si="18"/>
        <v>0.04</v>
      </c>
      <c r="CC138" s="47">
        <f t="shared" si="19"/>
        <v>1081.3360071694415</v>
      </c>
      <c r="CD138" s="81">
        <f t="shared" si="20"/>
        <v>1909.6611818618378</v>
      </c>
      <c r="CE138" s="47">
        <f t="shared" si="21"/>
        <v>0</v>
      </c>
      <c r="CF138" s="47">
        <f t="shared" si="32"/>
        <v>0</v>
      </c>
      <c r="CG138" s="47">
        <f t="shared" si="24"/>
        <v>828.32517469239633</v>
      </c>
      <c r="CH138" s="47">
        <f t="shared" si="22"/>
        <v>323572.47697614005</v>
      </c>
    </row>
    <row r="139" spans="1:86" x14ac:dyDescent="0.25">
      <c r="A139" s="93">
        <f t="shared" si="25"/>
        <v>105</v>
      </c>
      <c r="B139" s="94">
        <f t="shared" si="26"/>
        <v>0.04</v>
      </c>
      <c r="C139" s="95">
        <f t="shared" si="27"/>
        <v>1095.0044391910692</v>
      </c>
      <c r="D139" s="96">
        <f t="shared" si="28"/>
        <v>1909.6611818618378</v>
      </c>
      <c r="E139" s="95">
        <f t="shared" si="34"/>
        <v>0</v>
      </c>
      <c r="F139" s="95"/>
      <c r="G139" s="95">
        <f t="shared" si="33"/>
        <v>0</v>
      </c>
      <c r="H139" s="95">
        <f t="shared" si="30"/>
        <v>814.65674267076861</v>
      </c>
      <c r="I139" s="95">
        <f t="shared" si="31"/>
        <v>327686.67501465004</v>
      </c>
      <c r="J139" s="95"/>
      <c r="N139" s="27"/>
      <c r="AB139" s="29" t="s">
        <v>0</v>
      </c>
      <c r="CA139" s="26">
        <f t="shared" si="23"/>
        <v>111</v>
      </c>
      <c r="CB139" s="88">
        <f t="shared" si="18"/>
        <v>0.04</v>
      </c>
      <c r="CC139" s="47">
        <f t="shared" si="19"/>
        <v>1078.5749232538001</v>
      </c>
      <c r="CD139" s="81">
        <f t="shared" si="20"/>
        <v>1909.6611818618378</v>
      </c>
      <c r="CE139" s="47">
        <f t="shared" si="21"/>
        <v>0</v>
      </c>
      <c r="CF139" s="47">
        <f t="shared" si="32"/>
        <v>0</v>
      </c>
      <c r="CG139" s="47">
        <f t="shared" si="24"/>
        <v>831.08625860803772</v>
      </c>
      <c r="CH139" s="47">
        <f t="shared" si="22"/>
        <v>322741.39071753202</v>
      </c>
    </row>
    <row r="140" spans="1:86" x14ac:dyDescent="0.25">
      <c r="A140" s="93">
        <f t="shared" si="25"/>
        <v>106</v>
      </c>
      <c r="B140" s="94">
        <f t="shared" si="26"/>
        <v>0.04</v>
      </c>
      <c r="C140" s="95">
        <f t="shared" si="27"/>
        <v>1092.2889167155001</v>
      </c>
      <c r="D140" s="96">
        <f t="shared" si="28"/>
        <v>1909.6611818618378</v>
      </c>
      <c r="E140" s="95">
        <f t="shared" si="34"/>
        <v>0</v>
      </c>
      <c r="F140" s="95"/>
      <c r="G140" s="95">
        <f t="shared" si="33"/>
        <v>0</v>
      </c>
      <c r="H140" s="95">
        <f t="shared" si="30"/>
        <v>817.37226514633767</v>
      </c>
      <c r="I140" s="95">
        <f t="shared" si="31"/>
        <v>326869.30274950369</v>
      </c>
      <c r="J140" s="95"/>
      <c r="N140" s="27"/>
      <c r="AB140" s="29" t="s">
        <v>0</v>
      </c>
      <c r="CA140" s="26">
        <f t="shared" si="23"/>
        <v>112</v>
      </c>
      <c r="CB140" s="88">
        <f t="shared" si="18"/>
        <v>0.04</v>
      </c>
      <c r="CC140" s="47">
        <f t="shared" si="19"/>
        <v>1075.8046357251067</v>
      </c>
      <c r="CD140" s="81">
        <f t="shared" si="20"/>
        <v>1909.6611818618378</v>
      </c>
      <c r="CE140" s="47">
        <f t="shared" si="21"/>
        <v>0</v>
      </c>
      <c r="CF140" s="47">
        <f t="shared" si="32"/>
        <v>0</v>
      </c>
      <c r="CG140" s="47">
        <f t="shared" si="24"/>
        <v>833.85654613673114</v>
      </c>
      <c r="CH140" s="47">
        <f t="shared" si="22"/>
        <v>321907.53417139529</v>
      </c>
    </row>
    <row r="141" spans="1:86" x14ac:dyDescent="0.25">
      <c r="A141" s="93">
        <f t="shared" si="25"/>
        <v>107</v>
      </c>
      <c r="B141" s="94">
        <f t="shared" si="26"/>
        <v>0.04</v>
      </c>
      <c r="C141" s="95">
        <f t="shared" si="27"/>
        <v>1089.5643424983457</v>
      </c>
      <c r="D141" s="96">
        <f t="shared" si="28"/>
        <v>1909.6611818618378</v>
      </c>
      <c r="E141" s="95">
        <f t="shared" si="34"/>
        <v>0</v>
      </c>
      <c r="F141" s="95"/>
      <c r="G141" s="95">
        <f t="shared" si="33"/>
        <v>0</v>
      </c>
      <c r="H141" s="95">
        <f t="shared" si="30"/>
        <v>820.09683936349211</v>
      </c>
      <c r="I141" s="95">
        <f t="shared" si="31"/>
        <v>326049.20591014018</v>
      </c>
      <c r="J141" s="95"/>
      <c r="N141" s="27"/>
      <c r="AB141" s="29" t="s">
        <v>0</v>
      </c>
      <c r="CA141" s="26">
        <f t="shared" si="23"/>
        <v>113</v>
      </c>
      <c r="CB141" s="88">
        <f t="shared" si="18"/>
        <v>0.04</v>
      </c>
      <c r="CC141" s="47">
        <f t="shared" si="19"/>
        <v>1073.0251139046509</v>
      </c>
      <c r="CD141" s="81">
        <f t="shared" si="20"/>
        <v>1909.6611818618378</v>
      </c>
      <c r="CE141" s="47">
        <f t="shared" si="21"/>
        <v>0</v>
      </c>
      <c r="CF141" s="47">
        <f t="shared" si="32"/>
        <v>0</v>
      </c>
      <c r="CG141" s="47">
        <f t="shared" si="24"/>
        <v>836.63606795718692</v>
      </c>
      <c r="CH141" s="47">
        <f t="shared" si="22"/>
        <v>321070.89810343808</v>
      </c>
    </row>
    <row r="142" spans="1:86" x14ac:dyDescent="0.25">
      <c r="A142" s="93">
        <f t="shared" si="25"/>
        <v>108</v>
      </c>
      <c r="B142" s="94">
        <f t="shared" si="26"/>
        <v>0.04</v>
      </c>
      <c r="C142" s="95">
        <f t="shared" si="27"/>
        <v>1086.8306863671339</v>
      </c>
      <c r="D142" s="96">
        <f t="shared" si="28"/>
        <v>1909.6611818618378</v>
      </c>
      <c r="E142" s="95">
        <f t="shared" si="34"/>
        <v>0</v>
      </c>
      <c r="F142" s="95"/>
      <c r="G142" s="95">
        <f t="shared" si="33"/>
        <v>0</v>
      </c>
      <c r="H142" s="95">
        <f t="shared" si="30"/>
        <v>822.83049549470388</v>
      </c>
      <c r="I142" s="95">
        <f t="shared" si="31"/>
        <v>325226.37541464547</v>
      </c>
      <c r="J142" s="95"/>
      <c r="N142" s="27" t="s">
        <v>0</v>
      </c>
      <c r="AB142" s="29" t="s">
        <v>0</v>
      </c>
      <c r="CA142" s="26">
        <f t="shared" si="23"/>
        <v>114</v>
      </c>
      <c r="CB142" s="88">
        <f t="shared" si="18"/>
        <v>0.04</v>
      </c>
      <c r="CC142" s="47">
        <f t="shared" si="19"/>
        <v>1070.2363270114604</v>
      </c>
      <c r="CD142" s="81">
        <f t="shared" si="20"/>
        <v>1909.6611818618378</v>
      </c>
      <c r="CE142" s="47">
        <f t="shared" si="21"/>
        <v>0</v>
      </c>
      <c r="CF142" s="47">
        <f t="shared" si="32"/>
        <v>0</v>
      </c>
      <c r="CG142" s="47">
        <f t="shared" si="24"/>
        <v>839.42485485037741</v>
      </c>
      <c r="CH142" s="47">
        <f t="shared" si="22"/>
        <v>320231.47324858769</v>
      </c>
    </row>
    <row r="143" spans="1:86" x14ac:dyDescent="0.25">
      <c r="A143" s="93">
        <f t="shared" si="25"/>
        <v>109</v>
      </c>
      <c r="B143" s="94">
        <f t="shared" si="26"/>
        <v>0.04</v>
      </c>
      <c r="C143" s="95">
        <f t="shared" si="27"/>
        <v>1084.0879180488182</v>
      </c>
      <c r="D143" s="96">
        <f t="shared" si="28"/>
        <v>1909.6611818618378</v>
      </c>
      <c r="E143" s="95">
        <f t="shared" si="34"/>
        <v>0</v>
      </c>
      <c r="F143" s="95"/>
      <c r="G143" s="95">
        <f t="shared" ref="G143:G174" si="35">IF(I142&gt;1,IF(G131&gt;1,IF(I142&lt;$E$13,(I142-D143+C143),G131),0),0)</f>
        <v>0</v>
      </c>
      <c r="H143" s="95">
        <f t="shared" si="30"/>
        <v>825.57326381301959</v>
      </c>
      <c r="I143" s="95">
        <f t="shared" si="31"/>
        <v>324400.80215083243</v>
      </c>
      <c r="J143" s="95"/>
      <c r="N143" s="27" t="s">
        <v>0</v>
      </c>
      <c r="AB143" s="29" t="s">
        <v>0</v>
      </c>
      <c r="CA143" s="26">
        <f t="shared" si="23"/>
        <v>115</v>
      </c>
      <c r="CB143" s="88">
        <f t="shared" si="18"/>
        <v>0.04</v>
      </c>
      <c r="CC143" s="47">
        <f t="shared" si="19"/>
        <v>1067.4382441619589</v>
      </c>
      <c r="CD143" s="81">
        <f t="shared" si="20"/>
        <v>1909.6611818618378</v>
      </c>
      <c r="CE143" s="47">
        <f t="shared" si="21"/>
        <v>0</v>
      </c>
      <c r="CF143" s="47">
        <f t="shared" si="32"/>
        <v>0</v>
      </c>
      <c r="CG143" s="47">
        <f t="shared" si="24"/>
        <v>842.22293769987891</v>
      </c>
      <c r="CH143" s="47">
        <f t="shared" si="22"/>
        <v>319389.25031088782</v>
      </c>
    </row>
    <row r="144" spans="1:86" x14ac:dyDescent="0.25">
      <c r="A144" s="93">
        <f t="shared" si="25"/>
        <v>110</v>
      </c>
      <c r="B144" s="94">
        <f t="shared" si="26"/>
        <v>0.04</v>
      </c>
      <c r="C144" s="95">
        <f t="shared" si="27"/>
        <v>1081.3360071694415</v>
      </c>
      <c r="D144" s="96">
        <f t="shared" si="28"/>
        <v>1909.6611818618378</v>
      </c>
      <c r="E144" s="95">
        <f t="shared" si="34"/>
        <v>0</v>
      </c>
      <c r="F144" s="95"/>
      <c r="G144" s="95">
        <f t="shared" si="35"/>
        <v>0</v>
      </c>
      <c r="H144" s="95">
        <f t="shared" si="30"/>
        <v>828.32517469239633</v>
      </c>
      <c r="I144" s="95">
        <f t="shared" si="31"/>
        <v>323572.47697614005</v>
      </c>
      <c r="J144" s="95"/>
      <c r="N144" s="27"/>
      <c r="AB144" s="29" t="s">
        <v>0</v>
      </c>
      <c r="CA144" s="26">
        <f t="shared" si="23"/>
        <v>116</v>
      </c>
      <c r="CB144" s="88">
        <f t="shared" si="18"/>
        <v>0.04</v>
      </c>
      <c r="CC144" s="47">
        <f t="shared" si="19"/>
        <v>1064.630834369626</v>
      </c>
      <c r="CD144" s="81">
        <f t="shared" si="20"/>
        <v>1909.6611818618378</v>
      </c>
      <c r="CE144" s="47">
        <f t="shared" si="21"/>
        <v>0</v>
      </c>
      <c r="CF144" s="47">
        <f t="shared" si="32"/>
        <v>0</v>
      </c>
      <c r="CG144" s="47">
        <f t="shared" si="24"/>
        <v>845.03034749221183</v>
      </c>
      <c r="CH144" s="47">
        <f t="shared" si="22"/>
        <v>318544.21996339562</v>
      </c>
    </row>
    <row r="145" spans="1:86" x14ac:dyDescent="0.25">
      <c r="A145" s="93">
        <f t="shared" si="25"/>
        <v>111</v>
      </c>
      <c r="B145" s="94">
        <f t="shared" si="26"/>
        <v>0.04</v>
      </c>
      <c r="C145" s="95">
        <f t="shared" si="27"/>
        <v>1078.5749232538001</v>
      </c>
      <c r="D145" s="96">
        <f t="shared" si="28"/>
        <v>1909.6611818618378</v>
      </c>
      <c r="E145" s="95">
        <f t="shared" si="34"/>
        <v>0</v>
      </c>
      <c r="F145" s="95"/>
      <c r="G145" s="95">
        <f t="shared" si="35"/>
        <v>0</v>
      </c>
      <c r="H145" s="95">
        <f t="shared" si="30"/>
        <v>831.08625860803772</v>
      </c>
      <c r="I145" s="95">
        <f t="shared" si="31"/>
        <v>322741.39071753202</v>
      </c>
      <c r="J145" s="95"/>
      <c r="N145" s="27"/>
      <c r="AB145" s="29" t="s">
        <v>0</v>
      </c>
      <c r="CA145" s="26">
        <f t="shared" si="23"/>
        <v>117</v>
      </c>
      <c r="CB145" s="88">
        <f t="shared" si="18"/>
        <v>0.04</v>
      </c>
      <c r="CC145" s="47">
        <f t="shared" si="19"/>
        <v>1061.814066544652</v>
      </c>
      <c r="CD145" s="81">
        <f t="shared" si="20"/>
        <v>1909.6611818618378</v>
      </c>
      <c r="CE145" s="47">
        <f t="shared" si="21"/>
        <v>0</v>
      </c>
      <c r="CF145" s="47">
        <f t="shared" si="32"/>
        <v>0</v>
      </c>
      <c r="CG145" s="47">
        <f t="shared" si="24"/>
        <v>847.84711531718585</v>
      </c>
      <c r="CH145" s="47">
        <f t="shared" si="22"/>
        <v>317696.37284807843</v>
      </c>
    </row>
    <row r="146" spans="1:86" x14ac:dyDescent="0.25">
      <c r="A146" s="93">
        <f t="shared" si="25"/>
        <v>112</v>
      </c>
      <c r="B146" s="94">
        <f t="shared" si="26"/>
        <v>0.04</v>
      </c>
      <c r="C146" s="95">
        <f t="shared" si="27"/>
        <v>1075.8046357251067</v>
      </c>
      <c r="D146" s="96">
        <f t="shared" si="28"/>
        <v>1909.6611818618378</v>
      </c>
      <c r="E146" s="95">
        <f t="shared" si="34"/>
        <v>0</v>
      </c>
      <c r="F146" s="95"/>
      <c r="G146" s="95">
        <f t="shared" si="35"/>
        <v>0</v>
      </c>
      <c r="H146" s="95">
        <f t="shared" si="30"/>
        <v>833.85654613673114</v>
      </c>
      <c r="I146" s="95">
        <f t="shared" si="31"/>
        <v>321907.53417139529</v>
      </c>
      <c r="J146" s="95"/>
      <c r="N146" s="27"/>
      <c r="AB146" s="29" t="s">
        <v>0</v>
      </c>
      <c r="CA146" s="26">
        <f t="shared" si="23"/>
        <v>118</v>
      </c>
      <c r="CB146" s="88">
        <f t="shared" si="18"/>
        <v>0.04</v>
      </c>
      <c r="CC146" s="47">
        <f t="shared" si="19"/>
        <v>1058.9879094935948</v>
      </c>
      <c r="CD146" s="81">
        <f t="shared" si="20"/>
        <v>1909.6611818618378</v>
      </c>
      <c r="CE146" s="47">
        <f t="shared" si="21"/>
        <v>0</v>
      </c>
      <c r="CF146" s="47">
        <f t="shared" si="32"/>
        <v>0</v>
      </c>
      <c r="CG146" s="47">
        <f t="shared" si="24"/>
        <v>850.67327236824303</v>
      </c>
      <c r="CH146" s="47">
        <f t="shared" si="22"/>
        <v>316845.69957571017</v>
      </c>
    </row>
    <row r="147" spans="1:86" x14ac:dyDescent="0.25">
      <c r="A147" s="93">
        <f t="shared" si="25"/>
        <v>113</v>
      </c>
      <c r="B147" s="94">
        <f t="shared" si="26"/>
        <v>0.04</v>
      </c>
      <c r="C147" s="95">
        <f t="shared" si="27"/>
        <v>1073.0251139046509</v>
      </c>
      <c r="D147" s="96">
        <f t="shared" si="28"/>
        <v>1909.6611818618378</v>
      </c>
      <c r="E147" s="95">
        <f t="shared" si="34"/>
        <v>0</v>
      </c>
      <c r="F147" s="95"/>
      <c r="G147" s="95">
        <f t="shared" si="35"/>
        <v>0</v>
      </c>
      <c r="H147" s="95">
        <f t="shared" si="30"/>
        <v>836.63606795718692</v>
      </c>
      <c r="I147" s="95">
        <f t="shared" si="31"/>
        <v>321070.89810343808</v>
      </c>
      <c r="J147" s="95"/>
      <c r="N147" s="27"/>
      <c r="AB147" s="29" t="s">
        <v>0</v>
      </c>
      <c r="CA147" s="26">
        <f t="shared" si="23"/>
        <v>119</v>
      </c>
      <c r="CB147" s="88">
        <f t="shared" si="18"/>
        <v>0.04</v>
      </c>
      <c r="CC147" s="47">
        <f t="shared" si="19"/>
        <v>1056.1523319190339</v>
      </c>
      <c r="CD147" s="81">
        <f t="shared" si="20"/>
        <v>1909.6611818618378</v>
      </c>
      <c r="CE147" s="47">
        <f t="shared" si="21"/>
        <v>0</v>
      </c>
      <c r="CF147" s="47">
        <f t="shared" si="32"/>
        <v>0</v>
      </c>
      <c r="CG147" s="47">
        <f t="shared" si="24"/>
        <v>853.50884994280386</v>
      </c>
      <c r="CH147" s="47">
        <f t="shared" si="22"/>
        <v>315992.19072576734</v>
      </c>
    </row>
    <row r="148" spans="1:86" x14ac:dyDescent="0.25">
      <c r="A148" s="93">
        <f t="shared" si="25"/>
        <v>114</v>
      </c>
      <c r="B148" s="94">
        <f t="shared" si="26"/>
        <v>0.04</v>
      </c>
      <c r="C148" s="95">
        <f t="shared" si="27"/>
        <v>1070.2363270114604</v>
      </c>
      <c r="D148" s="96">
        <f t="shared" si="28"/>
        <v>1909.6611818618378</v>
      </c>
      <c r="E148" s="95">
        <f t="shared" si="34"/>
        <v>0</v>
      </c>
      <c r="F148" s="95"/>
      <c r="G148" s="95">
        <f t="shared" si="35"/>
        <v>0</v>
      </c>
      <c r="H148" s="95">
        <f t="shared" si="30"/>
        <v>839.42485485037741</v>
      </c>
      <c r="I148" s="95">
        <f t="shared" si="31"/>
        <v>320231.47324858769</v>
      </c>
      <c r="J148" s="95"/>
      <c r="N148" s="27"/>
      <c r="AB148" s="29" t="s">
        <v>0</v>
      </c>
      <c r="CA148" s="26">
        <f t="shared" si="23"/>
        <v>120</v>
      </c>
      <c r="CB148" s="88">
        <f t="shared" si="18"/>
        <v>0.04</v>
      </c>
      <c r="CC148" s="47">
        <f t="shared" si="19"/>
        <v>1053.3073024192245</v>
      </c>
      <c r="CD148" s="81">
        <f t="shared" si="20"/>
        <v>1909.6611818618378</v>
      </c>
      <c r="CE148" s="47">
        <f t="shared" si="21"/>
        <v>0</v>
      </c>
      <c r="CF148" s="47">
        <f t="shared" si="32"/>
        <v>0</v>
      </c>
      <c r="CG148" s="47">
        <f t="shared" si="24"/>
        <v>856.35387944261333</v>
      </c>
      <c r="CH148" s="47">
        <f t="shared" si="22"/>
        <v>315135.83684632473</v>
      </c>
    </row>
    <row r="149" spans="1:86" x14ac:dyDescent="0.25">
      <c r="A149" s="93">
        <f t="shared" si="25"/>
        <v>115</v>
      </c>
      <c r="B149" s="94">
        <f t="shared" si="26"/>
        <v>0.04</v>
      </c>
      <c r="C149" s="95">
        <f t="shared" si="27"/>
        <v>1067.4382441619589</v>
      </c>
      <c r="D149" s="96">
        <f t="shared" si="28"/>
        <v>1909.6611818618378</v>
      </c>
      <c r="E149" s="95">
        <f t="shared" si="34"/>
        <v>0</v>
      </c>
      <c r="F149" s="95"/>
      <c r="G149" s="95">
        <f t="shared" si="35"/>
        <v>0</v>
      </c>
      <c r="H149" s="95">
        <f t="shared" si="30"/>
        <v>842.22293769987891</v>
      </c>
      <c r="I149" s="95">
        <f t="shared" si="31"/>
        <v>319389.25031088782</v>
      </c>
      <c r="J149" s="95"/>
      <c r="N149" s="27"/>
      <c r="AB149" s="29" t="s">
        <v>0</v>
      </c>
      <c r="CA149" s="26">
        <f t="shared" si="23"/>
        <v>121</v>
      </c>
      <c r="CB149" s="88">
        <f t="shared" si="18"/>
        <v>0.04</v>
      </c>
      <c r="CC149" s="47">
        <f t="shared" si="19"/>
        <v>1050.452789487749</v>
      </c>
      <c r="CD149" s="81">
        <f t="shared" si="20"/>
        <v>1909.6611818618378</v>
      </c>
      <c r="CE149" s="47">
        <f t="shared" si="21"/>
        <v>0</v>
      </c>
      <c r="CF149" s="47">
        <f t="shared" si="32"/>
        <v>0</v>
      </c>
      <c r="CG149" s="47">
        <f t="shared" si="24"/>
        <v>859.20839237408882</v>
      </c>
      <c r="CH149" s="47">
        <f t="shared" si="22"/>
        <v>314276.62845395063</v>
      </c>
    </row>
    <row r="150" spans="1:86" x14ac:dyDescent="0.25">
      <c r="A150" s="93">
        <f t="shared" si="25"/>
        <v>116</v>
      </c>
      <c r="B150" s="94">
        <f t="shared" si="26"/>
        <v>0.04</v>
      </c>
      <c r="C150" s="95">
        <f t="shared" si="27"/>
        <v>1064.630834369626</v>
      </c>
      <c r="D150" s="96">
        <f t="shared" si="28"/>
        <v>1909.6611818618378</v>
      </c>
      <c r="E150" s="95">
        <f t="shared" si="34"/>
        <v>0</v>
      </c>
      <c r="F150" s="95"/>
      <c r="G150" s="95">
        <f t="shared" si="35"/>
        <v>0</v>
      </c>
      <c r="H150" s="95">
        <f t="shared" si="30"/>
        <v>845.03034749221183</v>
      </c>
      <c r="I150" s="95">
        <f t="shared" si="31"/>
        <v>318544.21996339562</v>
      </c>
      <c r="J150" s="95"/>
      <c r="N150" s="27"/>
      <c r="AB150" s="29" t="s">
        <v>0</v>
      </c>
      <c r="CA150" s="26">
        <f t="shared" si="23"/>
        <v>122</v>
      </c>
      <c r="CB150" s="88">
        <f t="shared" si="18"/>
        <v>0.04</v>
      </c>
      <c r="CC150" s="47">
        <f t="shared" si="19"/>
        <v>1047.5887615131687</v>
      </c>
      <c r="CD150" s="81">
        <f t="shared" si="20"/>
        <v>1909.6611818618378</v>
      </c>
      <c r="CE150" s="47">
        <f t="shared" si="21"/>
        <v>0</v>
      </c>
      <c r="CF150" s="47">
        <f t="shared" si="32"/>
        <v>0</v>
      </c>
      <c r="CG150" s="47">
        <f t="shared" si="24"/>
        <v>862.07242034866908</v>
      </c>
      <c r="CH150" s="47">
        <f t="shared" si="22"/>
        <v>313414.55603360198</v>
      </c>
    </row>
    <row r="151" spans="1:86" x14ac:dyDescent="0.25">
      <c r="A151" s="93">
        <f t="shared" si="25"/>
        <v>117</v>
      </c>
      <c r="B151" s="94">
        <f t="shared" si="26"/>
        <v>0.04</v>
      </c>
      <c r="C151" s="95">
        <f t="shared" si="27"/>
        <v>1061.814066544652</v>
      </c>
      <c r="D151" s="96">
        <f t="shared" si="28"/>
        <v>1909.6611818618378</v>
      </c>
      <c r="E151" s="95">
        <f t="shared" si="34"/>
        <v>0</v>
      </c>
      <c r="F151" s="95"/>
      <c r="G151" s="95">
        <f t="shared" si="35"/>
        <v>0</v>
      </c>
      <c r="H151" s="95">
        <f t="shared" si="30"/>
        <v>847.84711531718585</v>
      </c>
      <c r="I151" s="95">
        <f t="shared" si="31"/>
        <v>317696.37284807843</v>
      </c>
      <c r="J151" s="95"/>
      <c r="N151" s="27"/>
      <c r="AB151" s="29" t="s">
        <v>0</v>
      </c>
      <c r="CA151" s="26">
        <f t="shared" si="23"/>
        <v>123</v>
      </c>
      <c r="CB151" s="88">
        <f t="shared" si="18"/>
        <v>0.04</v>
      </c>
      <c r="CC151" s="47">
        <f t="shared" si="19"/>
        <v>1044.7151867786733</v>
      </c>
      <c r="CD151" s="81">
        <f t="shared" si="20"/>
        <v>1909.6611818618378</v>
      </c>
      <c r="CE151" s="47">
        <f t="shared" si="21"/>
        <v>0</v>
      </c>
      <c r="CF151" s="47">
        <f t="shared" si="32"/>
        <v>0</v>
      </c>
      <c r="CG151" s="47">
        <f t="shared" si="24"/>
        <v>864.94599508316446</v>
      </c>
      <c r="CH151" s="47">
        <f t="shared" si="22"/>
        <v>312549.61003851885</v>
      </c>
    </row>
    <row r="152" spans="1:86" x14ac:dyDescent="0.25">
      <c r="A152" s="93">
        <f t="shared" si="25"/>
        <v>118</v>
      </c>
      <c r="B152" s="94">
        <f t="shared" si="26"/>
        <v>0.04</v>
      </c>
      <c r="C152" s="95">
        <f t="shared" si="27"/>
        <v>1058.9879094935948</v>
      </c>
      <c r="D152" s="96">
        <f t="shared" si="28"/>
        <v>1909.6611818618378</v>
      </c>
      <c r="E152" s="95">
        <f t="shared" si="34"/>
        <v>0</v>
      </c>
      <c r="F152" s="95"/>
      <c r="G152" s="95">
        <f t="shared" si="35"/>
        <v>0</v>
      </c>
      <c r="H152" s="95">
        <f t="shared" si="30"/>
        <v>850.67327236824303</v>
      </c>
      <c r="I152" s="95">
        <f t="shared" si="31"/>
        <v>316845.69957571017</v>
      </c>
      <c r="J152" s="95"/>
      <c r="N152" s="27"/>
      <c r="AB152" s="29" t="s">
        <v>0</v>
      </c>
      <c r="CA152" s="26">
        <f t="shared" si="23"/>
        <v>124</v>
      </c>
      <c r="CB152" s="88">
        <f t="shared" si="18"/>
        <v>0.04</v>
      </c>
      <c r="CC152" s="47">
        <f t="shared" si="19"/>
        <v>1041.8320334617295</v>
      </c>
      <c r="CD152" s="81">
        <f t="shared" si="20"/>
        <v>1909.6611818618378</v>
      </c>
      <c r="CE152" s="47">
        <f t="shared" si="21"/>
        <v>0</v>
      </c>
      <c r="CF152" s="47">
        <f t="shared" si="32"/>
        <v>0</v>
      </c>
      <c r="CG152" s="47">
        <f t="shared" si="24"/>
        <v>867.82914840010835</v>
      </c>
      <c r="CH152" s="47">
        <f t="shared" si="22"/>
        <v>311681.78089011874</v>
      </c>
    </row>
    <row r="153" spans="1:86" x14ac:dyDescent="0.25">
      <c r="A153" s="93">
        <f t="shared" si="25"/>
        <v>119</v>
      </c>
      <c r="B153" s="94">
        <f t="shared" si="26"/>
        <v>0.04</v>
      </c>
      <c r="C153" s="95">
        <f t="shared" si="27"/>
        <v>1056.1523319190339</v>
      </c>
      <c r="D153" s="96">
        <f t="shared" si="28"/>
        <v>1909.6611818618378</v>
      </c>
      <c r="E153" s="95">
        <f t="shared" si="34"/>
        <v>0</v>
      </c>
      <c r="F153" s="95"/>
      <c r="G153" s="95">
        <f t="shared" si="35"/>
        <v>0</v>
      </c>
      <c r="H153" s="95">
        <f t="shared" si="30"/>
        <v>853.50884994280386</v>
      </c>
      <c r="I153" s="95">
        <f t="shared" si="31"/>
        <v>315992.19072576734</v>
      </c>
      <c r="J153" s="95"/>
      <c r="N153" s="27"/>
      <c r="AB153" s="29" t="s">
        <v>0</v>
      </c>
      <c r="CA153" s="26">
        <f t="shared" si="23"/>
        <v>125</v>
      </c>
      <c r="CB153" s="88">
        <f t="shared" si="18"/>
        <v>0.04</v>
      </c>
      <c r="CC153" s="47">
        <f t="shared" si="19"/>
        <v>1038.9392696337291</v>
      </c>
      <c r="CD153" s="81">
        <f t="shared" si="20"/>
        <v>1909.6611818618378</v>
      </c>
      <c r="CE153" s="47">
        <f t="shared" si="21"/>
        <v>0</v>
      </c>
      <c r="CF153" s="47">
        <f t="shared" si="32"/>
        <v>0</v>
      </c>
      <c r="CG153" s="47">
        <f t="shared" si="24"/>
        <v>870.72191222810875</v>
      </c>
      <c r="CH153" s="47">
        <f t="shared" si="22"/>
        <v>310811.05897789064</v>
      </c>
    </row>
    <row r="154" spans="1:86" x14ac:dyDescent="0.25">
      <c r="A154" s="93">
        <f t="shared" si="25"/>
        <v>120</v>
      </c>
      <c r="B154" s="94">
        <f t="shared" si="26"/>
        <v>0.04</v>
      </c>
      <c r="C154" s="95">
        <f t="shared" si="27"/>
        <v>1053.3073024192245</v>
      </c>
      <c r="D154" s="96">
        <f t="shared" si="28"/>
        <v>1909.6611818618378</v>
      </c>
      <c r="E154" s="95">
        <f t="shared" si="34"/>
        <v>0</v>
      </c>
      <c r="F154" s="95"/>
      <c r="G154" s="95">
        <f t="shared" si="35"/>
        <v>0</v>
      </c>
      <c r="H154" s="95">
        <f t="shared" si="30"/>
        <v>856.35387944261333</v>
      </c>
      <c r="I154" s="95">
        <f t="shared" si="31"/>
        <v>315135.83684632473</v>
      </c>
      <c r="J154" s="95"/>
      <c r="N154" s="27">
        <v>10</v>
      </c>
      <c r="AB154" s="29" t="s">
        <v>0</v>
      </c>
      <c r="CA154" s="26">
        <f t="shared" si="23"/>
        <v>126</v>
      </c>
      <c r="CB154" s="88">
        <f t="shared" si="18"/>
        <v>0.04</v>
      </c>
      <c r="CC154" s="47">
        <f t="shared" si="19"/>
        <v>1036.0368632596355</v>
      </c>
      <c r="CD154" s="81">
        <f t="shared" si="20"/>
        <v>1909.6611818618378</v>
      </c>
      <c r="CE154" s="47">
        <f t="shared" si="21"/>
        <v>0</v>
      </c>
      <c r="CF154" s="47">
        <f t="shared" si="32"/>
        <v>0</v>
      </c>
      <c r="CG154" s="47">
        <f t="shared" si="24"/>
        <v>873.62431860220227</v>
      </c>
      <c r="CH154" s="47">
        <f t="shared" si="22"/>
        <v>309937.43465928844</v>
      </c>
    </row>
    <row r="155" spans="1:86" x14ac:dyDescent="0.25">
      <c r="A155" s="93">
        <f t="shared" si="25"/>
        <v>121</v>
      </c>
      <c r="B155" s="94">
        <f t="shared" si="26"/>
        <v>0.04</v>
      </c>
      <c r="C155" s="95">
        <f t="shared" si="27"/>
        <v>1050.452789487749</v>
      </c>
      <c r="D155" s="96">
        <f t="shared" si="28"/>
        <v>1909.6611818618378</v>
      </c>
      <c r="E155" s="95">
        <f t="shared" si="34"/>
        <v>0</v>
      </c>
      <c r="F155" s="95"/>
      <c r="G155" s="95">
        <f t="shared" si="35"/>
        <v>0</v>
      </c>
      <c r="H155" s="95">
        <f t="shared" si="30"/>
        <v>859.20839237408882</v>
      </c>
      <c r="I155" s="95">
        <f t="shared" si="31"/>
        <v>314276.62845395063</v>
      </c>
      <c r="J155" s="95"/>
      <c r="N155" s="27"/>
      <c r="AB155" s="29" t="s">
        <v>0</v>
      </c>
      <c r="CA155" s="26">
        <f t="shared" si="23"/>
        <v>127</v>
      </c>
      <c r="CB155" s="88">
        <f t="shared" si="18"/>
        <v>0.04</v>
      </c>
      <c r="CC155" s="47">
        <f t="shared" si="19"/>
        <v>1033.1247821976281</v>
      </c>
      <c r="CD155" s="81">
        <f t="shared" si="20"/>
        <v>1909.6611818618378</v>
      </c>
      <c r="CE155" s="47">
        <f t="shared" si="21"/>
        <v>0</v>
      </c>
      <c r="CF155" s="47">
        <f t="shared" si="32"/>
        <v>0</v>
      </c>
      <c r="CG155" s="47">
        <f t="shared" si="24"/>
        <v>876.53639966420974</v>
      </c>
      <c r="CH155" s="47">
        <f t="shared" si="22"/>
        <v>309060.89825962426</v>
      </c>
    </row>
    <row r="156" spans="1:86" x14ac:dyDescent="0.25">
      <c r="A156" s="93">
        <f t="shared" si="25"/>
        <v>122</v>
      </c>
      <c r="B156" s="94">
        <f t="shared" si="26"/>
        <v>0.04</v>
      </c>
      <c r="C156" s="95">
        <f t="shared" si="27"/>
        <v>1047.5887615131687</v>
      </c>
      <c r="D156" s="96">
        <f t="shared" si="28"/>
        <v>1909.6611818618378</v>
      </c>
      <c r="E156" s="95">
        <f t="shared" si="34"/>
        <v>0</v>
      </c>
      <c r="F156" s="95"/>
      <c r="G156" s="95">
        <f t="shared" si="35"/>
        <v>0</v>
      </c>
      <c r="H156" s="95">
        <f t="shared" si="30"/>
        <v>862.07242034866908</v>
      </c>
      <c r="I156" s="95">
        <f t="shared" si="31"/>
        <v>313414.55603360198</v>
      </c>
      <c r="J156" s="95"/>
      <c r="N156" s="27"/>
      <c r="AB156" s="29" t="s">
        <v>0</v>
      </c>
      <c r="CA156" s="26">
        <f t="shared" si="23"/>
        <v>128</v>
      </c>
      <c r="CB156" s="88">
        <f t="shared" si="18"/>
        <v>0.04</v>
      </c>
      <c r="CC156" s="47">
        <f t="shared" si="19"/>
        <v>1030.2029941987473</v>
      </c>
      <c r="CD156" s="81">
        <f t="shared" si="20"/>
        <v>1909.6611818618378</v>
      </c>
      <c r="CE156" s="47">
        <f t="shared" si="21"/>
        <v>0</v>
      </c>
      <c r="CF156" s="47">
        <f t="shared" si="32"/>
        <v>0</v>
      </c>
      <c r="CG156" s="47">
        <f t="shared" si="24"/>
        <v>879.45818766309048</v>
      </c>
      <c r="CH156" s="47">
        <f t="shared" si="22"/>
        <v>308181.44007196114</v>
      </c>
    </row>
    <row r="157" spans="1:86" x14ac:dyDescent="0.25">
      <c r="A157" s="93">
        <f t="shared" si="25"/>
        <v>123</v>
      </c>
      <c r="B157" s="94">
        <f t="shared" si="26"/>
        <v>0.04</v>
      </c>
      <c r="C157" s="95">
        <f t="shared" si="27"/>
        <v>1044.7151867786733</v>
      </c>
      <c r="D157" s="96">
        <f t="shared" si="28"/>
        <v>1909.6611818618378</v>
      </c>
      <c r="E157" s="95">
        <f t="shared" si="34"/>
        <v>0</v>
      </c>
      <c r="F157" s="95"/>
      <c r="G157" s="95">
        <f t="shared" si="35"/>
        <v>0</v>
      </c>
      <c r="H157" s="95">
        <f t="shared" si="30"/>
        <v>864.94599508316446</v>
      </c>
      <c r="I157" s="95">
        <f t="shared" si="31"/>
        <v>312549.61003851885</v>
      </c>
      <c r="J157" s="95"/>
      <c r="N157" s="27"/>
      <c r="AB157" s="29" t="s">
        <v>0</v>
      </c>
      <c r="CA157" s="26">
        <f t="shared" si="23"/>
        <v>129</v>
      </c>
      <c r="CB157" s="88">
        <f t="shared" ref="CB157:CB220" si="36">IF(CH156&lt;1,"",$CE$7)</f>
        <v>0.04</v>
      </c>
      <c r="CC157" s="47">
        <f t="shared" ref="CC157:CC220" si="37">IF(CH156&lt;1,"",(CH156*(CB157*30)/360))</f>
        <v>1027.2714669065369</v>
      </c>
      <c r="CD157" s="81">
        <f t="shared" ref="CD157:CD220" si="38">IF(CH156&lt;1,"",$CE$9)</f>
        <v>1909.6611818618378</v>
      </c>
      <c r="CE157" s="47">
        <f t="shared" ref="CE157:CE220" si="39">IF(CH156&lt;1,"",$CE$12)</f>
        <v>0</v>
      </c>
      <c r="CF157" s="47">
        <f t="shared" si="32"/>
        <v>0</v>
      </c>
      <c r="CG157" s="47">
        <f t="shared" si="24"/>
        <v>882.38971495530086</v>
      </c>
      <c r="CH157" s="47">
        <f t="shared" ref="CH157:CH220" si="40">IF(CH156-CG157&lt;1,0,CH156-CG157)</f>
        <v>307299.05035700585</v>
      </c>
    </row>
    <row r="158" spans="1:86" x14ac:dyDescent="0.25">
      <c r="A158" s="93">
        <f t="shared" si="25"/>
        <v>124</v>
      </c>
      <c r="B158" s="94">
        <f t="shared" si="26"/>
        <v>0.04</v>
      </c>
      <c r="C158" s="95">
        <f t="shared" si="27"/>
        <v>1041.8320334617295</v>
      </c>
      <c r="D158" s="96">
        <f t="shared" si="28"/>
        <v>1909.6611818618378</v>
      </c>
      <c r="E158" s="95">
        <f t="shared" si="34"/>
        <v>0</v>
      </c>
      <c r="F158" s="95"/>
      <c r="G158" s="95">
        <f t="shared" si="35"/>
        <v>0</v>
      </c>
      <c r="H158" s="95">
        <f t="shared" si="30"/>
        <v>867.82914840010835</v>
      </c>
      <c r="I158" s="95">
        <f t="shared" si="31"/>
        <v>311681.78089011874</v>
      </c>
      <c r="J158" s="95"/>
      <c r="N158" s="27"/>
      <c r="AB158" s="29" t="s">
        <v>0</v>
      </c>
      <c r="CA158" s="26">
        <f t="shared" ref="CA158:CA221" si="41">SUM(CA157+1)</f>
        <v>130</v>
      </c>
      <c r="CB158" s="88">
        <f t="shared" si="36"/>
        <v>0.04</v>
      </c>
      <c r="CC158" s="47">
        <f t="shared" si="37"/>
        <v>1024.3301678566861</v>
      </c>
      <c r="CD158" s="81">
        <f t="shared" si="38"/>
        <v>1909.6611818618378</v>
      </c>
      <c r="CE158" s="47">
        <f t="shared" si="39"/>
        <v>0</v>
      </c>
      <c r="CF158" s="47">
        <f t="shared" si="32"/>
        <v>0</v>
      </c>
      <c r="CG158" s="47">
        <f t="shared" ref="CG158:CG221" si="42">IF(CH157&lt;1,0,(CD158+CE158+CF158)-CC158)</f>
        <v>885.3310140051517</v>
      </c>
      <c r="CH158" s="47">
        <f t="shared" si="40"/>
        <v>306413.71934300067</v>
      </c>
    </row>
    <row r="159" spans="1:86" x14ac:dyDescent="0.25">
      <c r="A159" s="93">
        <f t="shared" si="25"/>
        <v>125</v>
      </c>
      <c r="B159" s="94">
        <f t="shared" si="26"/>
        <v>0.04</v>
      </c>
      <c r="C159" s="95">
        <f t="shared" si="27"/>
        <v>1038.9392696337291</v>
      </c>
      <c r="D159" s="96">
        <f t="shared" si="28"/>
        <v>1909.6611818618378</v>
      </c>
      <c r="E159" s="95">
        <f t="shared" si="34"/>
        <v>0</v>
      </c>
      <c r="F159" s="95"/>
      <c r="G159" s="95">
        <f t="shared" si="35"/>
        <v>0</v>
      </c>
      <c r="H159" s="95">
        <f t="shared" si="30"/>
        <v>870.72191222810875</v>
      </c>
      <c r="I159" s="95">
        <f t="shared" si="31"/>
        <v>310811.05897789064</v>
      </c>
      <c r="J159" s="95"/>
      <c r="N159" s="27"/>
      <c r="AB159" s="29" t="s">
        <v>0</v>
      </c>
      <c r="CA159" s="26">
        <f t="shared" si="41"/>
        <v>131</v>
      </c>
      <c r="CB159" s="88">
        <f t="shared" si="36"/>
        <v>0.04</v>
      </c>
      <c r="CC159" s="47">
        <f t="shared" si="37"/>
        <v>1021.3790644766689</v>
      </c>
      <c r="CD159" s="81">
        <f t="shared" si="38"/>
        <v>1909.6611818618378</v>
      </c>
      <c r="CE159" s="47">
        <f t="shared" si="39"/>
        <v>0</v>
      </c>
      <c r="CF159" s="47">
        <f t="shared" si="32"/>
        <v>0</v>
      </c>
      <c r="CG159" s="47">
        <f t="shared" si="42"/>
        <v>888.28211738516893</v>
      </c>
      <c r="CH159" s="47">
        <f t="shared" si="40"/>
        <v>305525.43722561549</v>
      </c>
    </row>
    <row r="160" spans="1:86" x14ac:dyDescent="0.25">
      <c r="A160" s="93">
        <f t="shared" si="25"/>
        <v>126</v>
      </c>
      <c r="B160" s="94">
        <f t="shared" si="26"/>
        <v>0.04</v>
      </c>
      <c r="C160" s="95">
        <f t="shared" si="27"/>
        <v>1036.0368632596355</v>
      </c>
      <c r="D160" s="96">
        <f t="shared" si="28"/>
        <v>1909.6611818618378</v>
      </c>
      <c r="E160" s="95">
        <f t="shared" si="34"/>
        <v>0</v>
      </c>
      <c r="F160" s="95"/>
      <c r="G160" s="95">
        <f t="shared" si="35"/>
        <v>0</v>
      </c>
      <c r="H160" s="95">
        <f t="shared" si="30"/>
        <v>873.62431860220227</v>
      </c>
      <c r="I160" s="95">
        <f t="shared" si="31"/>
        <v>309937.43465928844</v>
      </c>
      <c r="J160" s="95"/>
      <c r="N160" s="27"/>
      <c r="AB160" s="29" t="s">
        <v>0</v>
      </c>
      <c r="CA160" s="26">
        <f t="shared" si="41"/>
        <v>132</v>
      </c>
      <c r="CB160" s="88">
        <f t="shared" si="36"/>
        <v>0.04</v>
      </c>
      <c r="CC160" s="47">
        <f t="shared" si="37"/>
        <v>1018.4181240853849</v>
      </c>
      <c r="CD160" s="81">
        <f t="shared" si="38"/>
        <v>1909.6611818618378</v>
      </c>
      <c r="CE160" s="47">
        <f t="shared" si="39"/>
        <v>0</v>
      </c>
      <c r="CF160" s="47">
        <f t="shared" si="32"/>
        <v>0</v>
      </c>
      <c r="CG160" s="47">
        <f t="shared" si="42"/>
        <v>891.24305777645293</v>
      </c>
      <c r="CH160" s="47">
        <f t="shared" si="40"/>
        <v>304634.19416783901</v>
      </c>
    </row>
    <row r="161" spans="1:86" x14ac:dyDescent="0.25">
      <c r="A161" s="93">
        <f t="shared" si="25"/>
        <v>127</v>
      </c>
      <c r="B161" s="94">
        <f t="shared" si="26"/>
        <v>0.04</v>
      </c>
      <c r="C161" s="95">
        <f t="shared" si="27"/>
        <v>1033.1247821976281</v>
      </c>
      <c r="D161" s="96">
        <f t="shared" si="28"/>
        <v>1909.6611818618378</v>
      </c>
      <c r="E161" s="95">
        <f t="shared" si="34"/>
        <v>0</v>
      </c>
      <c r="F161" s="95"/>
      <c r="G161" s="95">
        <f t="shared" si="35"/>
        <v>0</v>
      </c>
      <c r="H161" s="95">
        <f t="shared" si="30"/>
        <v>876.53639966420974</v>
      </c>
      <c r="I161" s="95">
        <f t="shared" si="31"/>
        <v>309060.89825962426</v>
      </c>
      <c r="J161" s="95"/>
      <c r="N161" s="27"/>
      <c r="AB161" s="29" t="s">
        <v>0</v>
      </c>
      <c r="CA161" s="26">
        <f t="shared" si="41"/>
        <v>133</v>
      </c>
      <c r="CB161" s="88">
        <f t="shared" si="36"/>
        <v>0.04</v>
      </c>
      <c r="CC161" s="47">
        <f t="shared" si="37"/>
        <v>1015.4473138927967</v>
      </c>
      <c r="CD161" s="81">
        <f t="shared" si="38"/>
        <v>1909.6611818618378</v>
      </c>
      <c r="CE161" s="47">
        <f t="shared" si="39"/>
        <v>0</v>
      </c>
      <c r="CF161" s="47">
        <f t="shared" si="32"/>
        <v>0</v>
      </c>
      <c r="CG161" s="47">
        <f t="shared" si="42"/>
        <v>894.21386796904108</v>
      </c>
      <c r="CH161" s="47">
        <f t="shared" si="40"/>
        <v>303739.98029986996</v>
      </c>
    </row>
    <row r="162" spans="1:86" x14ac:dyDescent="0.25">
      <c r="A162" s="93">
        <f t="shared" si="25"/>
        <v>128</v>
      </c>
      <c r="B162" s="94">
        <f t="shared" si="26"/>
        <v>0.04</v>
      </c>
      <c r="C162" s="95">
        <f t="shared" si="27"/>
        <v>1030.2029941987473</v>
      </c>
      <c r="D162" s="96">
        <f t="shared" si="28"/>
        <v>1909.6611818618378</v>
      </c>
      <c r="E162" s="95">
        <f t="shared" si="34"/>
        <v>0</v>
      </c>
      <c r="F162" s="95"/>
      <c r="G162" s="95">
        <f t="shared" si="35"/>
        <v>0</v>
      </c>
      <c r="H162" s="95">
        <f t="shared" si="30"/>
        <v>879.45818766309048</v>
      </c>
      <c r="I162" s="95">
        <f t="shared" si="31"/>
        <v>308181.44007196114</v>
      </c>
      <c r="J162" s="95"/>
      <c r="N162" s="27"/>
      <c r="AB162" s="29" t="s">
        <v>0</v>
      </c>
      <c r="CA162" s="26">
        <f t="shared" si="41"/>
        <v>134</v>
      </c>
      <c r="CB162" s="88">
        <f t="shared" si="36"/>
        <v>0.04</v>
      </c>
      <c r="CC162" s="47">
        <f t="shared" si="37"/>
        <v>1012.4666009995665</v>
      </c>
      <c r="CD162" s="81">
        <f t="shared" si="38"/>
        <v>1909.6611818618378</v>
      </c>
      <c r="CE162" s="47">
        <f t="shared" si="39"/>
        <v>0</v>
      </c>
      <c r="CF162" s="47">
        <f t="shared" si="32"/>
        <v>0</v>
      </c>
      <c r="CG162" s="47">
        <f t="shared" si="42"/>
        <v>897.19458086227132</v>
      </c>
      <c r="CH162" s="47">
        <f t="shared" si="40"/>
        <v>302842.78571900766</v>
      </c>
    </row>
    <row r="163" spans="1:86" x14ac:dyDescent="0.25">
      <c r="A163" s="93">
        <f t="shared" si="25"/>
        <v>129</v>
      </c>
      <c r="B163" s="94">
        <f t="shared" si="26"/>
        <v>0.04</v>
      </c>
      <c r="C163" s="95">
        <f t="shared" si="27"/>
        <v>1027.2714669065369</v>
      </c>
      <c r="D163" s="96">
        <f t="shared" si="28"/>
        <v>1909.6611818618378</v>
      </c>
      <c r="E163" s="95">
        <f t="shared" si="34"/>
        <v>0</v>
      </c>
      <c r="F163" s="95"/>
      <c r="G163" s="95">
        <f t="shared" si="35"/>
        <v>0</v>
      </c>
      <c r="H163" s="95">
        <f t="shared" si="30"/>
        <v>882.38971495530086</v>
      </c>
      <c r="I163" s="95">
        <f t="shared" si="31"/>
        <v>307299.05035700585</v>
      </c>
      <c r="J163" s="95"/>
      <c r="N163" s="27"/>
      <c r="AB163" s="29" t="s">
        <v>0</v>
      </c>
      <c r="CA163" s="26">
        <f t="shared" si="41"/>
        <v>135</v>
      </c>
      <c r="CB163" s="88">
        <f t="shared" si="36"/>
        <v>0.04</v>
      </c>
      <c r="CC163" s="47">
        <f t="shared" si="37"/>
        <v>1009.4759523966922</v>
      </c>
      <c r="CD163" s="81">
        <f t="shared" si="38"/>
        <v>1909.6611818618378</v>
      </c>
      <c r="CE163" s="47">
        <f t="shared" si="39"/>
        <v>0</v>
      </c>
      <c r="CF163" s="47">
        <f t="shared" si="32"/>
        <v>0</v>
      </c>
      <c r="CG163" s="47">
        <f t="shared" si="42"/>
        <v>900.18522946514565</v>
      </c>
      <c r="CH163" s="47">
        <f t="shared" si="40"/>
        <v>301942.60048954253</v>
      </c>
    </row>
    <row r="164" spans="1:86" x14ac:dyDescent="0.25">
      <c r="A164" s="93">
        <f t="shared" ref="A164:A227" si="43">IF(I163&lt;1,"",A163+1)</f>
        <v>130</v>
      </c>
      <c r="B164" s="94">
        <f t="shared" ref="B164:B227" si="44">IF(I163&lt;1,"",$E$7)</f>
        <v>0.04</v>
      </c>
      <c r="C164" s="95">
        <f t="shared" ref="C164:C227" si="45">IF(I163&lt;1,0,(I163*(B164*30)/360))</f>
        <v>1024.3301678566861</v>
      </c>
      <c r="D164" s="96">
        <f t="shared" ref="D164:D227" si="46">IF(I163 &gt; 1, IF(I163-D163&lt;1,(I163+C164),$E$9), 0)</f>
        <v>1909.6611818618378</v>
      </c>
      <c r="E164" s="95">
        <f t="shared" si="34"/>
        <v>0</v>
      </c>
      <c r="F164" s="95"/>
      <c r="G164" s="95">
        <f t="shared" si="35"/>
        <v>0</v>
      </c>
      <c r="H164" s="95">
        <f t="shared" ref="H164:H227" si="47">IF(I163&lt;1,0,IF((D164+E164+G164)-C164&gt;=(I163),(I163),(D164+E164+G164)-C164))</f>
        <v>885.3310140051517</v>
      </c>
      <c r="I164" s="95">
        <f t="shared" ref="I164:I227" si="48">IF(I163-H164&lt;1,0,I163-H164)</f>
        <v>306413.71934300067</v>
      </c>
      <c r="J164" s="95"/>
      <c r="N164" s="27"/>
      <c r="AB164" s="29" t="s">
        <v>0</v>
      </c>
      <c r="CA164" s="26">
        <f t="shared" si="41"/>
        <v>136</v>
      </c>
      <c r="CB164" s="88">
        <f t="shared" si="36"/>
        <v>0.04</v>
      </c>
      <c r="CC164" s="47">
        <f t="shared" si="37"/>
        <v>1006.4753349651418</v>
      </c>
      <c r="CD164" s="81">
        <f t="shared" si="38"/>
        <v>1909.6611818618378</v>
      </c>
      <c r="CE164" s="47">
        <f t="shared" si="39"/>
        <v>0</v>
      </c>
      <c r="CF164" s="47">
        <f t="shared" si="32"/>
        <v>0</v>
      </c>
      <c r="CG164" s="47">
        <f t="shared" si="42"/>
        <v>903.18584689669603</v>
      </c>
      <c r="CH164" s="47">
        <f t="shared" si="40"/>
        <v>301039.41464264586</v>
      </c>
    </row>
    <row r="165" spans="1:86" x14ac:dyDescent="0.25">
      <c r="A165" s="93">
        <f t="shared" si="43"/>
        <v>131</v>
      </c>
      <c r="B165" s="94">
        <f t="shared" si="44"/>
        <v>0.04</v>
      </c>
      <c r="C165" s="95">
        <f t="shared" si="45"/>
        <v>1021.3790644766689</v>
      </c>
      <c r="D165" s="96">
        <f t="shared" si="46"/>
        <v>1909.6611818618378</v>
      </c>
      <c r="E165" s="95">
        <f t="shared" si="34"/>
        <v>0</v>
      </c>
      <c r="F165" s="95"/>
      <c r="G165" s="95">
        <f t="shared" si="35"/>
        <v>0</v>
      </c>
      <c r="H165" s="95">
        <f t="shared" si="47"/>
        <v>888.28211738516893</v>
      </c>
      <c r="I165" s="95">
        <f t="shared" si="48"/>
        <v>305525.43722561549</v>
      </c>
      <c r="J165" s="95"/>
      <c r="N165" s="27"/>
      <c r="AB165" s="29" t="s">
        <v>0</v>
      </c>
      <c r="CA165" s="26">
        <f t="shared" si="41"/>
        <v>137</v>
      </c>
      <c r="CB165" s="88">
        <f t="shared" si="36"/>
        <v>0.04</v>
      </c>
      <c r="CC165" s="47">
        <f t="shared" si="37"/>
        <v>1003.4647154754862</v>
      </c>
      <c r="CD165" s="81">
        <f t="shared" si="38"/>
        <v>1909.6611818618378</v>
      </c>
      <c r="CE165" s="47">
        <f t="shared" si="39"/>
        <v>0</v>
      </c>
      <c r="CF165" s="47">
        <f t="shared" si="32"/>
        <v>0</v>
      </c>
      <c r="CG165" s="47">
        <f t="shared" si="42"/>
        <v>906.19646638635163</v>
      </c>
      <c r="CH165" s="47">
        <f t="shared" si="40"/>
        <v>300133.21817625948</v>
      </c>
    </row>
    <row r="166" spans="1:86" x14ac:dyDescent="0.25">
      <c r="A166" s="93">
        <f t="shared" si="43"/>
        <v>132</v>
      </c>
      <c r="B166" s="94">
        <f t="shared" si="44"/>
        <v>0.04</v>
      </c>
      <c r="C166" s="95">
        <f t="shared" si="45"/>
        <v>1018.4181240853849</v>
      </c>
      <c r="D166" s="96">
        <f t="shared" si="46"/>
        <v>1909.6611818618378</v>
      </c>
      <c r="E166" s="95">
        <f t="shared" si="34"/>
        <v>0</v>
      </c>
      <c r="F166" s="95"/>
      <c r="G166" s="95">
        <f t="shared" si="35"/>
        <v>0</v>
      </c>
      <c r="H166" s="95">
        <f t="shared" si="47"/>
        <v>891.24305777645293</v>
      </c>
      <c r="I166" s="95">
        <f t="shared" si="48"/>
        <v>304634.19416783901</v>
      </c>
      <c r="J166" s="95"/>
      <c r="N166" s="27" t="s">
        <v>0</v>
      </c>
      <c r="AB166" s="29" t="s">
        <v>0</v>
      </c>
      <c r="CA166" s="26">
        <f t="shared" si="41"/>
        <v>138</v>
      </c>
      <c r="CB166" s="88">
        <f t="shared" si="36"/>
        <v>0.04</v>
      </c>
      <c r="CC166" s="47">
        <f t="shared" si="37"/>
        <v>1000.4440605875317</v>
      </c>
      <c r="CD166" s="81">
        <f t="shared" si="38"/>
        <v>1909.6611818618378</v>
      </c>
      <c r="CE166" s="47">
        <f t="shared" si="39"/>
        <v>0</v>
      </c>
      <c r="CF166" s="47">
        <f t="shared" si="32"/>
        <v>0</v>
      </c>
      <c r="CG166" s="47">
        <f t="shared" si="42"/>
        <v>909.21712127430612</v>
      </c>
      <c r="CH166" s="47">
        <f t="shared" si="40"/>
        <v>299224.00105498516</v>
      </c>
    </row>
    <row r="167" spans="1:86" x14ac:dyDescent="0.25">
      <c r="A167" s="93">
        <f t="shared" si="43"/>
        <v>133</v>
      </c>
      <c r="B167" s="94">
        <f t="shared" si="44"/>
        <v>0.04</v>
      </c>
      <c r="C167" s="95">
        <f t="shared" si="45"/>
        <v>1015.4473138927967</v>
      </c>
      <c r="D167" s="96">
        <f t="shared" si="46"/>
        <v>1909.6611818618378</v>
      </c>
      <c r="E167" s="95">
        <f t="shared" si="34"/>
        <v>0</v>
      </c>
      <c r="F167" s="95"/>
      <c r="G167" s="95">
        <f t="shared" si="35"/>
        <v>0</v>
      </c>
      <c r="H167" s="95">
        <f t="shared" si="47"/>
        <v>894.21386796904108</v>
      </c>
      <c r="I167" s="95">
        <f t="shared" si="48"/>
        <v>303739.98029986996</v>
      </c>
      <c r="J167" s="95"/>
      <c r="N167" s="27"/>
      <c r="AB167" s="29" t="s">
        <v>0</v>
      </c>
      <c r="CA167" s="26">
        <f t="shared" si="41"/>
        <v>139</v>
      </c>
      <c r="CB167" s="88">
        <f t="shared" si="36"/>
        <v>0.04</v>
      </c>
      <c r="CC167" s="47">
        <f t="shared" si="37"/>
        <v>997.41333684995038</v>
      </c>
      <c r="CD167" s="81">
        <f t="shared" si="38"/>
        <v>1909.6611818618378</v>
      </c>
      <c r="CE167" s="47">
        <f t="shared" si="39"/>
        <v>0</v>
      </c>
      <c r="CF167" s="47">
        <f t="shared" si="32"/>
        <v>0</v>
      </c>
      <c r="CG167" s="47">
        <f t="shared" si="42"/>
        <v>912.24784501188742</v>
      </c>
      <c r="CH167" s="47">
        <f t="shared" si="40"/>
        <v>298311.75320997328</v>
      </c>
    </row>
    <row r="168" spans="1:86" x14ac:dyDescent="0.25">
      <c r="A168" s="93">
        <f t="shared" si="43"/>
        <v>134</v>
      </c>
      <c r="B168" s="94">
        <f t="shared" si="44"/>
        <v>0.04</v>
      </c>
      <c r="C168" s="95">
        <f t="shared" si="45"/>
        <v>1012.4666009995665</v>
      </c>
      <c r="D168" s="96">
        <f t="shared" si="46"/>
        <v>1909.6611818618378</v>
      </c>
      <c r="E168" s="95">
        <f t="shared" si="34"/>
        <v>0</v>
      </c>
      <c r="F168" s="95"/>
      <c r="G168" s="95">
        <f t="shared" si="35"/>
        <v>0</v>
      </c>
      <c r="H168" s="95">
        <f t="shared" si="47"/>
        <v>897.19458086227132</v>
      </c>
      <c r="I168" s="95">
        <f t="shared" si="48"/>
        <v>302842.78571900766</v>
      </c>
      <c r="J168" s="95"/>
      <c r="N168" s="27"/>
      <c r="AB168" s="29" t="s">
        <v>0</v>
      </c>
      <c r="CA168" s="26">
        <f t="shared" si="41"/>
        <v>140</v>
      </c>
      <c r="CB168" s="88">
        <f t="shared" si="36"/>
        <v>0.04</v>
      </c>
      <c r="CC168" s="47">
        <f t="shared" si="37"/>
        <v>994.37251069991078</v>
      </c>
      <c r="CD168" s="81">
        <f t="shared" si="38"/>
        <v>1909.6611818618378</v>
      </c>
      <c r="CE168" s="47">
        <f t="shared" si="39"/>
        <v>0</v>
      </c>
      <c r="CF168" s="47">
        <f t="shared" si="32"/>
        <v>0</v>
      </c>
      <c r="CG168" s="47">
        <f t="shared" si="42"/>
        <v>915.28867116192703</v>
      </c>
      <c r="CH168" s="47">
        <f t="shared" si="40"/>
        <v>297396.46453881136</v>
      </c>
    </row>
    <row r="169" spans="1:86" x14ac:dyDescent="0.25">
      <c r="A169" s="93">
        <f t="shared" si="43"/>
        <v>135</v>
      </c>
      <c r="B169" s="94">
        <f t="shared" si="44"/>
        <v>0.04</v>
      </c>
      <c r="C169" s="95">
        <f t="shared" si="45"/>
        <v>1009.4759523966922</v>
      </c>
      <c r="D169" s="96">
        <f t="shared" si="46"/>
        <v>1909.6611818618378</v>
      </c>
      <c r="E169" s="95">
        <f t="shared" si="34"/>
        <v>0</v>
      </c>
      <c r="F169" s="95"/>
      <c r="G169" s="95">
        <f t="shared" si="35"/>
        <v>0</v>
      </c>
      <c r="H169" s="95">
        <f t="shared" si="47"/>
        <v>900.18522946514565</v>
      </c>
      <c r="I169" s="95">
        <f t="shared" si="48"/>
        <v>301942.60048954253</v>
      </c>
      <c r="J169" s="95"/>
      <c r="N169" s="27"/>
      <c r="AB169" s="29" t="s">
        <v>0</v>
      </c>
      <c r="CA169" s="26">
        <f t="shared" si="41"/>
        <v>141</v>
      </c>
      <c r="CB169" s="88">
        <f t="shared" si="36"/>
        <v>0.04</v>
      </c>
      <c r="CC169" s="47">
        <f t="shared" si="37"/>
        <v>991.32154846270453</v>
      </c>
      <c r="CD169" s="81">
        <f t="shared" si="38"/>
        <v>1909.6611818618378</v>
      </c>
      <c r="CE169" s="47">
        <f t="shared" si="39"/>
        <v>0</v>
      </c>
      <c r="CF169" s="47">
        <f t="shared" ref="CF169:CF232" si="49">IF(CH168&lt;1,0,CF157)</f>
        <v>0</v>
      </c>
      <c r="CG169" s="47">
        <f t="shared" si="42"/>
        <v>918.33963339913328</v>
      </c>
      <c r="CH169" s="47">
        <f t="shared" si="40"/>
        <v>296478.1249054122</v>
      </c>
    </row>
    <row r="170" spans="1:86" x14ac:dyDescent="0.25">
      <c r="A170" s="93">
        <f t="shared" si="43"/>
        <v>136</v>
      </c>
      <c r="B170" s="94">
        <f t="shared" si="44"/>
        <v>0.04</v>
      </c>
      <c r="C170" s="95">
        <f t="shared" si="45"/>
        <v>1006.4753349651418</v>
      </c>
      <c r="D170" s="96">
        <f t="shared" si="46"/>
        <v>1909.6611818618378</v>
      </c>
      <c r="E170" s="95">
        <f t="shared" si="34"/>
        <v>0</v>
      </c>
      <c r="F170" s="95"/>
      <c r="G170" s="95">
        <f t="shared" si="35"/>
        <v>0</v>
      </c>
      <c r="H170" s="95">
        <f t="shared" si="47"/>
        <v>903.18584689669603</v>
      </c>
      <c r="I170" s="95">
        <f t="shared" si="48"/>
        <v>301039.41464264586</v>
      </c>
      <c r="J170" s="95"/>
      <c r="N170" s="27"/>
      <c r="AB170" s="29" t="s">
        <v>0</v>
      </c>
      <c r="CA170" s="26">
        <f t="shared" si="41"/>
        <v>142</v>
      </c>
      <c r="CB170" s="88">
        <f t="shared" si="36"/>
        <v>0.04</v>
      </c>
      <c r="CC170" s="47">
        <f t="shared" si="37"/>
        <v>988.26041635137403</v>
      </c>
      <c r="CD170" s="81">
        <f t="shared" si="38"/>
        <v>1909.6611818618378</v>
      </c>
      <c r="CE170" s="47">
        <f t="shared" si="39"/>
        <v>0</v>
      </c>
      <c r="CF170" s="47">
        <f t="shared" si="49"/>
        <v>0</v>
      </c>
      <c r="CG170" s="47">
        <f t="shared" si="42"/>
        <v>921.40076551046377</v>
      </c>
      <c r="CH170" s="47">
        <f t="shared" si="40"/>
        <v>295556.72413990175</v>
      </c>
    </row>
    <row r="171" spans="1:86" x14ac:dyDescent="0.25">
      <c r="A171" s="93">
        <f t="shared" si="43"/>
        <v>137</v>
      </c>
      <c r="B171" s="94">
        <f t="shared" si="44"/>
        <v>0.04</v>
      </c>
      <c r="C171" s="95">
        <f t="shared" si="45"/>
        <v>1003.4647154754862</v>
      </c>
      <c r="D171" s="96">
        <f t="shared" si="46"/>
        <v>1909.6611818618378</v>
      </c>
      <c r="E171" s="95">
        <f t="shared" si="34"/>
        <v>0</v>
      </c>
      <c r="F171" s="95"/>
      <c r="G171" s="95">
        <f t="shared" si="35"/>
        <v>0</v>
      </c>
      <c r="H171" s="95">
        <f t="shared" si="47"/>
        <v>906.19646638635163</v>
      </c>
      <c r="I171" s="95">
        <f t="shared" si="48"/>
        <v>300133.21817625948</v>
      </c>
      <c r="J171" s="95"/>
      <c r="N171" s="27"/>
      <c r="AB171" s="29" t="s">
        <v>0</v>
      </c>
      <c r="CA171" s="26">
        <f t="shared" si="41"/>
        <v>143</v>
      </c>
      <c r="CB171" s="88">
        <f t="shared" si="36"/>
        <v>0.04</v>
      </c>
      <c r="CC171" s="47">
        <f t="shared" si="37"/>
        <v>985.18908046633908</v>
      </c>
      <c r="CD171" s="81">
        <f t="shared" si="38"/>
        <v>1909.6611818618378</v>
      </c>
      <c r="CE171" s="47">
        <f t="shared" si="39"/>
        <v>0</v>
      </c>
      <c r="CF171" s="47">
        <f t="shared" si="49"/>
        <v>0</v>
      </c>
      <c r="CG171" s="47">
        <f t="shared" si="42"/>
        <v>924.47210139549873</v>
      </c>
      <c r="CH171" s="47">
        <f t="shared" si="40"/>
        <v>294632.25203850627</v>
      </c>
    </row>
    <row r="172" spans="1:86" x14ac:dyDescent="0.25">
      <c r="A172" s="93">
        <f t="shared" si="43"/>
        <v>138</v>
      </c>
      <c r="B172" s="94">
        <f t="shared" si="44"/>
        <v>0.04</v>
      </c>
      <c r="C172" s="95">
        <f t="shared" si="45"/>
        <v>1000.4440605875317</v>
      </c>
      <c r="D172" s="96">
        <f t="shared" si="46"/>
        <v>1909.6611818618378</v>
      </c>
      <c r="E172" s="95">
        <f t="shared" si="34"/>
        <v>0</v>
      </c>
      <c r="F172" s="95"/>
      <c r="G172" s="95">
        <f t="shared" si="35"/>
        <v>0</v>
      </c>
      <c r="H172" s="95">
        <f t="shared" si="47"/>
        <v>909.21712127430612</v>
      </c>
      <c r="I172" s="95">
        <f t="shared" si="48"/>
        <v>299224.00105498516</v>
      </c>
      <c r="J172" s="95"/>
      <c r="N172" s="27"/>
      <c r="AB172" s="29" t="s">
        <v>0</v>
      </c>
      <c r="CA172" s="26">
        <f t="shared" si="41"/>
        <v>144</v>
      </c>
      <c r="CB172" s="88">
        <f t="shared" si="36"/>
        <v>0.04</v>
      </c>
      <c r="CC172" s="47">
        <f t="shared" si="37"/>
        <v>982.10750679502087</v>
      </c>
      <c r="CD172" s="81">
        <f t="shared" si="38"/>
        <v>1909.6611818618378</v>
      </c>
      <c r="CE172" s="47">
        <f t="shared" si="39"/>
        <v>0</v>
      </c>
      <c r="CF172" s="47">
        <f t="shared" si="49"/>
        <v>0</v>
      </c>
      <c r="CG172" s="47">
        <f t="shared" si="42"/>
        <v>927.55367506681694</v>
      </c>
      <c r="CH172" s="47">
        <f t="shared" si="40"/>
        <v>293704.69836343947</v>
      </c>
    </row>
    <row r="173" spans="1:86" x14ac:dyDescent="0.25">
      <c r="A173" s="93">
        <f t="shared" si="43"/>
        <v>139</v>
      </c>
      <c r="B173" s="94">
        <f t="shared" si="44"/>
        <v>0.04</v>
      </c>
      <c r="C173" s="95">
        <f t="shared" si="45"/>
        <v>997.41333684995038</v>
      </c>
      <c r="D173" s="96">
        <f t="shared" si="46"/>
        <v>1909.6611818618378</v>
      </c>
      <c r="E173" s="95">
        <f t="shared" si="34"/>
        <v>0</v>
      </c>
      <c r="F173" s="95"/>
      <c r="G173" s="95">
        <f t="shared" si="35"/>
        <v>0</v>
      </c>
      <c r="H173" s="95">
        <f t="shared" si="47"/>
        <v>912.24784501188742</v>
      </c>
      <c r="I173" s="95">
        <f t="shared" si="48"/>
        <v>298311.75320997328</v>
      </c>
      <c r="J173" s="95"/>
      <c r="N173" s="27"/>
      <c r="AB173" s="29" t="s">
        <v>0</v>
      </c>
      <c r="CA173" s="26">
        <f t="shared" si="41"/>
        <v>145</v>
      </c>
      <c r="CB173" s="88">
        <f t="shared" si="36"/>
        <v>0.04</v>
      </c>
      <c r="CC173" s="47">
        <f t="shared" si="37"/>
        <v>979.01566121146493</v>
      </c>
      <c r="CD173" s="81">
        <f t="shared" si="38"/>
        <v>1909.6611818618378</v>
      </c>
      <c r="CE173" s="47">
        <f t="shared" si="39"/>
        <v>0</v>
      </c>
      <c r="CF173" s="47">
        <f t="shared" si="49"/>
        <v>0</v>
      </c>
      <c r="CG173" s="47">
        <f t="shared" si="42"/>
        <v>930.64552065037287</v>
      </c>
      <c r="CH173" s="47">
        <f t="shared" si="40"/>
        <v>292774.0528427891</v>
      </c>
    </row>
    <row r="174" spans="1:86" x14ac:dyDescent="0.25">
      <c r="A174" s="93">
        <f t="shared" si="43"/>
        <v>140</v>
      </c>
      <c r="B174" s="94">
        <f t="shared" si="44"/>
        <v>0.04</v>
      </c>
      <c r="C174" s="95">
        <f t="shared" si="45"/>
        <v>994.37251069991078</v>
      </c>
      <c r="D174" s="96">
        <f t="shared" si="46"/>
        <v>1909.6611818618378</v>
      </c>
      <c r="E174" s="95">
        <f t="shared" si="34"/>
        <v>0</v>
      </c>
      <c r="F174" s="95"/>
      <c r="G174" s="95">
        <f t="shared" si="35"/>
        <v>0</v>
      </c>
      <c r="H174" s="95">
        <f t="shared" si="47"/>
        <v>915.28867116192703</v>
      </c>
      <c r="I174" s="95">
        <f t="shared" si="48"/>
        <v>297396.46453881136</v>
      </c>
      <c r="J174" s="95"/>
      <c r="N174" s="27"/>
      <c r="AB174" s="29" t="s">
        <v>0</v>
      </c>
      <c r="CA174" s="26">
        <f t="shared" si="41"/>
        <v>146</v>
      </c>
      <c r="CB174" s="88">
        <f t="shared" si="36"/>
        <v>0.04</v>
      </c>
      <c r="CC174" s="47">
        <f t="shared" si="37"/>
        <v>975.91350947596368</v>
      </c>
      <c r="CD174" s="81">
        <f t="shared" si="38"/>
        <v>1909.6611818618378</v>
      </c>
      <c r="CE174" s="47">
        <f t="shared" si="39"/>
        <v>0</v>
      </c>
      <c r="CF174" s="47">
        <f t="shared" si="49"/>
        <v>0</v>
      </c>
      <c r="CG174" s="47">
        <f t="shared" si="42"/>
        <v>933.74767238587413</v>
      </c>
      <c r="CH174" s="47">
        <f t="shared" si="40"/>
        <v>291840.30517040321</v>
      </c>
    </row>
    <row r="175" spans="1:86" x14ac:dyDescent="0.25">
      <c r="A175" s="93">
        <f t="shared" si="43"/>
        <v>141</v>
      </c>
      <c r="B175" s="94">
        <f t="shared" si="44"/>
        <v>0.04</v>
      </c>
      <c r="C175" s="95">
        <f t="shared" si="45"/>
        <v>991.32154846270453</v>
      </c>
      <c r="D175" s="96">
        <f t="shared" si="46"/>
        <v>1909.6611818618378</v>
      </c>
      <c r="E175" s="95">
        <f t="shared" si="34"/>
        <v>0</v>
      </c>
      <c r="F175" s="95"/>
      <c r="G175" s="95">
        <f t="shared" ref="G175:G206" si="50">IF(I174&gt;1,IF(G163&gt;1,IF(I174&lt;$E$13,(I174-D175+C175),G163),0),0)</f>
        <v>0</v>
      </c>
      <c r="H175" s="95">
        <f t="shared" si="47"/>
        <v>918.33963339913328</v>
      </c>
      <c r="I175" s="95">
        <f t="shared" si="48"/>
        <v>296478.1249054122</v>
      </c>
      <c r="J175" s="95"/>
      <c r="N175" s="27"/>
      <c r="AB175" s="29" t="s">
        <v>0</v>
      </c>
      <c r="CA175" s="26">
        <f t="shared" si="41"/>
        <v>147</v>
      </c>
      <c r="CB175" s="88">
        <f t="shared" si="36"/>
        <v>0.04</v>
      </c>
      <c r="CC175" s="47">
        <f t="shared" si="37"/>
        <v>972.80101723467737</v>
      </c>
      <c r="CD175" s="81">
        <f t="shared" si="38"/>
        <v>1909.6611818618378</v>
      </c>
      <c r="CE175" s="47">
        <f t="shared" si="39"/>
        <v>0</v>
      </c>
      <c r="CF175" s="47">
        <f t="shared" si="49"/>
        <v>0</v>
      </c>
      <c r="CG175" s="47">
        <f t="shared" si="42"/>
        <v>936.86016462716043</v>
      </c>
      <c r="CH175" s="47">
        <f t="shared" si="40"/>
        <v>290903.44500577607</v>
      </c>
    </row>
    <row r="176" spans="1:86" x14ac:dyDescent="0.25">
      <c r="A176" s="93">
        <f t="shared" si="43"/>
        <v>142</v>
      </c>
      <c r="B176" s="94">
        <f t="shared" si="44"/>
        <v>0.04</v>
      </c>
      <c r="C176" s="95">
        <f t="shared" si="45"/>
        <v>988.26041635137403</v>
      </c>
      <c r="D176" s="96">
        <f t="shared" si="46"/>
        <v>1909.6611818618378</v>
      </c>
      <c r="E176" s="95">
        <f t="shared" si="34"/>
        <v>0</v>
      </c>
      <c r="F176" s="95"/>
      <c r="G176" s="95">
        <f t="shared" si="50"/>
        <v>0</v>
      </c>
      <c r="H176" s="95">
        <f t="shared" si="47"/>
        <v>921.40076551046377</v>
      </c>
      <c r="I176" s="95">
        <f t="shared" si="48"/>
        <v>295556.72413990175</v>
      </c>
      <c r="J176" s="95"/>
      <c r="N176" s="27"/>
      <c r="AB176" s="29" t="s">
        <v>0</v>
      </c>
      <c r="CA176" s="26">
        <f t="shared" si="41"/>
        <v>148</v>
      </c>
      <c r="CB176" s="88">
        <f t="shared" si="36"/>
        <v>0.04</v>
      </c>
      <c r="CC176" s="47">
        <f t="shared" si="37"/>
        <v>969.67815001925351</v>
      </c>
      <c r="CD176" s="81">
        <f t="shared" si="38"/>
        <v>1909.6611818618378</v>
      </c>
      <c r="CE176" s="47">
        <f t="shared" si="39"/>
        <v>0</v>
      </c>
      <c r="CF176" s="47">
        <f t="shared" si="49"/>
        <v>0</v>
      </c>
      <c r="CG176" s="47">
        <f t="shared" si="42"/>
        <v>939.9830318425843</v>
      </c>
      <c r="CH176" s="47">
        <f t="shared" si="40"/>
        <v>289963.4619739335</v>
      </c>
    </row>
    <row r="177" spans="1:86" x14ac:dyDescent="0.25">
      <c r="A177" s="93">
        <f t="shared" si="43"/>
        <v>143</v>
      </c>
      <c r="B177" s="94">
        <f t="shared" si="44"/>
        <v>0.04</v>
      </c>
      <c r="C177" s="95">
        <f t="shared" si="45"/>
        <v>985.18908046633908</v>
      </c>
      <c r="D177" s="96">
        <f t="shared" si="46"/>
        <v>1909.6611818618378</v>
      </c>
      <c r="E177" s="95">
        <f t="shared" si="34"/>
        <v>0</v>
      </c>
      <c r="F177" s="95"/>
      <c r="G177" s="95">
        <f t="shared" si="50"/>
        <v>0</v>
      </c>
      <c r="H177" s="95">
        <f t="shared" si="47"/>
        <v>924.47210139549873</v>
      </c>
      <c r="I177" s="95">
        <f t="shared" si="48"/>
        <v>294632.25203850627</v>
      </c>
      <c r="J177" s="95"/>
      <c r="N177" s="27"/>
      <c r="AB177" s="29" t="s">
        <v>0</v>
      </c>
      <c r="CA177" s="26">
        <f t="shared" si="41"/>
        <v>149</v>
      </c>
      <c r="CB177" s="88">
        <f t="shared" si="36"/>
        <v>0.04</v>
      </c>
      <c r="CC177" s="47">
        <f t="shared" si="37"/>
        <v>966.54487324644492</v>
      </c>
      <c r="CD177" s="81">
        <f t="shared" si="38"/>
        <v>1909.6611818618378</v>
      </c>
      <c r="CE177" s="47">
        <f t="shared" si="39"/>
        <v>0</v>
      </c>
      <c r="CF177" s="47">
        <f t="shared" si="49"/>
        <v>0</v>
      </c>
      <c r="CG177" s="47">
        <f t="shared" si="42"/>
        <v>943.11630861539288</v>
      </c>
      <c r="CH177" s="47">
        <f t="shared" si="40"/>
        <v>289020.34566531813</v>
      </c>
    </row>
    <row r="178" spans="1:86" x14ac:dyDescent="0.25">
      <c r="A178" s="93">
        <f t="shared" si="43"/>
        <v>144</v>
      </c>
      <c r="B178" s="94">
        <f t="shared" si="44"/>
        <v>0.04</v>
      </c>
      <c r="C178" s="95">
        <f t="shared" si="45"/>
        <v>982.10750679502087</v>
      </c>
      <c r="D178" s="96">
        <f t="shared" si="46"/>
        <v>1909.6611818618378</v>
      </c>
      <c r="E178" s="95">
        <f t="shared" si="34"/>
        <v>0</v>
      </c>
      <c r="F178" s="95"/>
      <c r="G178" s="95">
        <f t="shared" si="50"/>
        <v>0</v>
      </c>
      <c r="H178" s="95">
        <f t="shared" si="47"/>
        <v>927.55367506681694</v>
      </c>
      <c r="I178" s="95">
        <f t="shared" si="48"/>
        <v>293704.69836343947</v>
      </c>
      <c r="J178" s="95"/>
      <c r="N178" s="27" t="s">
        <v>0</v>
      </c>
      <c r="AB178" s="29" t="s">
        <v>0</v>
      </c>
      <c r="CA178" s="26">
        <f t="shared" si="41"/>
        <v>150</v>
      </c>
      <c r="CB178" s="88">
        <f t="shared" si="36"/>
        <v>0.04</v>
      </c>
      <c r="CC178" s="47">
        <f t="shared" si="37"/>
        <v>963.40115221772703</v>
      </c>
      <c r="CD178" s="81">
        <f t="shared" si="38"/>
        <v>1909.6611818618378</v>
      </c>
      <c r="CE178" s="47">
        <f t="shared" si="39"/>
        <v>0</v>
      </c>
      <c r="CF178" s="47">
        <f t="shared" si="49"/>
        <v>0</v>
      </c>
      <c r="CG178" s="47">
        <f t="shared" si="42"/>
        <v>946.26002964411077</v>
      </c>
      <c r="CH178" s="47">
        <f t="shared" si="40"/>
        <v>288074.08563567401</v>
      </c>
    </row>
    <row r="179" spans="1:86" x14ac:dyDescent="0.25">
      <c r="A179" s="93">
        <f t="shared" si="43"/>
        <v>145</v>
      </c>
      <c r="B179" s="94">
        <f t="shared" si="44"/>
        <v>0.04</v>
      </c>
      <c r="C179" s="95">
        <f t="shared" si="45"/>
        <v>979.01566121146493</v>
      </c>
      <c r="D179" s="96">
        <f t="shared" si="46"/>
        <v>1909.6611818618378</v>
      </c>
      <c r="E179" s="95">
        <f t="shared" si="34"/>
        <v>0</v>
      </c>
      <c r="F179" s="95"/>
      <c r="G179" s="95">
        <f t="shared" si="50"/>
        <v>0</v>
      </c>
      <c r="H179" s="95">
        <f t="shared" si="47"/>
        <v>930.64552065037287</v>
      </c>
      <c r="I179" s="95">
        <f t="shared" si="48"/>
        <v>292774.0528427891</v>
      </c>
      <c r="J179" s="95"/>
      <c r="N179" s="27"/>
      <c r="AB179" s="29" t="s">
        <v>0</v>
      </c>
      <c r="CA179" s="26">
        <f t="shared" si="41"/>
        <v>151</v>
      </c>
      <c r="CB179" s="88">
        <f t="shared" si="36"/>
        <v>0.04</v>
      </c>
      <c r="CC179" s="47">
        <f t="shared" si="37"/>
        <v>960.24695211891333</v>
      </c>
      <c r="CD179" s="81">
        <f t="shared" si="38"/>
        <v>1909.6611818618378</v>
      </c>
      <c r="CE179" s="47">
        <f t="shared" si="39"/>
        <v>0</v>
      </c>
      <c r="CF179" s="47">
        <f t="shared" si="49"/>
        <v>0</v>
      </c>
      <c r="CG179" s="47">
        <f t="shared" si="42"/>
        <v>949.41422974292448</v>
      </c>
      <c r="CH179" s="47">
        <f t="shared" si="40"/>
        <v>287124.67140593106</v>
      </c>
    </row>
    <row r="180" spans="1:86" x14ac:dyDescent="0.25">
      <c r="A180" s="93">
        <f t="shared" si="43"/>
        <v>146</v>
      </c>
      <c r="B180" s="94">
        <f t="shared" si="44"/>
        <v>0.04</v>
      </c>
      <c r="C180" s="95">
        <f t="shared" si="45"/>
        <v>975.91350947596368</v>
      </c>
      <c r="D180" s="96">
        <f t="shared" si="46"/>
        <v>1909.6611818618378</v>
      </c>
      <c r="E180" s="95">
        <f t="shared" si="34"/>
        <v>0</v>
      </c>
      <c r="F180" s="95"/>
      <c r="G180" s="95">
        <f t="shared" si="50"/>
        <v>0</v>
      </c>
      <c r="H180" s="95">
        <f t="shared" si="47"/>
        <v>933.74767238587413</v>
      </c>
      <c r="I180" s="95">
        <f t="shared" si="48"/>
        <v>291840.30517040321</v>
      </c>
      <c r="J180" s="95"/>
      <c r="N180" s="27"/>
      <c r="AB180" s="29" t="s">
        <v>0</v>
      </c>
      <c r="CA180" s="26">
        <f t="shared" si="41"/>
        <v>152</v>
      </c>
      <c r="CB180" s="88">
        <f t="shared" si="36"/>
        <v>0.04</v>
      </c>
      <c r="CC180" s="47">
        <f t="shared" si="37"/>
        <v>957.08223801977022</v>
      </c>
      <c r="CD180" s="81">
        <f t="shared" si="38"/>
        <v>1909.6611818618378</v>
      </c>
      <c r="CE180" s="47">
        <f t="shared" si="39"/>
        <v>0</v>
      </c>
      <c r="CF180" s="47">
        <f t="shared" si="49"/>
        <v>0</v>
      </c>
      <c r="CG180" s="47">
        <f t="shared" si="42"/>
        <v>952.57894384206759</v>
      </c>
      <c r="CH180" s="47">
        <f t="shared" si="40"/>
        <v>286172.09246208897</v>
      </c>
    </row>
    <row r="181" spans="1:86" x14ac:dyDescent="0.25">
      <c r="A181" s="93">
        <f t="shared" si="43"/>
        <v>147</v>
      </c>
      <c r="B181" s="94">
        <f t="shared" si="44"/>
        <v>0.04</v>
      </c>
      <c r="C181" s="95">
        <f t="shared" si="45"/>
        <v>972.80101723467737</v>
      </c>
      <c r="D181" s="96">
        <f t="shared" si="46"/>
        <v>1909.6611818618378</v>
      </c>
      <c r="E181" s="95">
        <f t="shared" si="34"/>
        <v>0</v>
      </c>
      <c r="F181" s="95"/>
      <c r="G181" s="95">
        <f t="shared" si="50"/>
        <v>0</v>
      </c>
      <c r="H181" s="95">
        <f t="shared" si="47"/>
        <v>936.86016462716043</v>
      </c>
      <c r="I181" s="95">
        <f t="shared" si="48"/>
        <v>290903.44500577607</v>
      </c>
      <c r="J181" s="95"/>
      <c r="N181" s="27"/>
      <c r="AB181" s="29" t="s">
        <v>0</v>
      </c>
      <c r="CA181" s="26">
        <f t="shared" si="41"/>
        <v>153</v>
      </c>
      <c r="CB181" s="88">
        <f t="shared" si="36"/>
        <v>0.04</v>
      </c>
      <c r="CC181" s="47">
        <f t="shared" si="37"/>
        <v>953.90697487362991</v>
      </c>
      <c r="CD181" s="81">
        <f t="shared" si="38"/>
        <v>1909.6611818618378</v>
      </c>
      <c r="CE181" s="47">
        <f t="shared" si="39"/>
        <v>0</v>
      </c>
      <c r="CF181" s="47">
        <f t="shared" si="49"/>
        <v>0</v>
      </c>
      <c r="CG181" s="47">
        <f t="shared" si="42"/>
        <v>955.7542069882079</v>
      </c>
      <c r="CH181" s="47">
        <f t="shared" si="40"/>
        <v>285216.33825510077</v>
      </c>
    </row>
    <row r="182" spans="1:86" x14ac:dyDescent="0.25">
      <c r="A182" s="93">
        <f t="shared" si="43"/>
        <v>148</v>
      </c>
      <c r="B182" s="94">
        <f t="shared" si="44"/>
        <v>0.04</v>
      </c>
      <c r="C182" s="95">
        <f t="shared" si="45"/>
        <v>969.67815001925351</v>
      </c>
      <c r="D182" s="96">
        <f t="shared" si="46"/>
        <v>1909.6611818618378</v>
      </c>
      <c r="E182" s="95">
        <f t="shared" si="34"/>
        <v>0</v>
      </c>
      <c r="F182" s="95"/>
      <c r="G182" s="95">
        <f t="shared" si="50"/>
        <v>0</v>
      </c>
      <c r="H182" s="95">
        <f t="shared" si="47"/>
        <v>939.9830318425843</v>
      </c>
      <c r="I182" s="95">
        <f t="shared" si="48"/>
        <v>289963.4619739335</v>
      </c>
      <c r="J182" s="95"/>
      <c r="N182" s="27"/>
      <c r="AB182" s="29" t="s">
        <v>0</v>
      </c>
      <c r="CA182" s="26">
        <f t="shared" si="41"/>
        <v>154</v>
      </c>
      <c r="CB182" s="88">
        <f t="shared" si="36"/>
        <v>0.04</v>
      </c>
      <c r="CC182" s="47">
        <f t="shared" si="37"/>
        <v>950.72112751700251</v>
      </c>
      <c r="CD182" s="81">
        <f t="shared" si="38"/>
        <v>1909.6611818618378</v>
      </c>
      <c r="CE182" s="47">
        <f t="shared" si="39"/>
        <v>0</v>
      </c>
      <c r="CF182" s="47">
        <f t="shared" si="49"/>
        <v>0</v>
      </c>
      <c r="CG182" s="47">
        <f t="shared" si="42"/>
        <v>958.94005434483529</v>
      </c>
      <c r="CH182" s="47">
        <f t="shared" si="40"/>
        <v>284257.39820075594</v>
      </c>
    </row>
    <row r="183" spans="1:86" x14ac:dyDescent="0.25">
      <c r="A183" s="93">
        <f t="shared" si="43"/>
        <v>149</v>
      </c>
      <c r="B183" s="94">
        <f t="shared" si="44"/>
        <v>0.04</v>
      </c>
      <c r="C183" s="95">
        <f t="shared" si="45"/>
        <v>966.54487324644492</v>
      </c>
      <c r="D183" s="96">
        <f t="shared" si="46"/>
        <v>1909.6611818618378</v>
      </c>
      <c r="E183" s="95">
        <f t="shared" si="34"/>
        <v>0</v>
      </c>
      <c r="F183" s="95"/>
      <c r="G183" s="95">
        <f t="shared" si="50"/>
        <v>0</v>
      </c>
      <c r="H183" s="95">
        <f t="shared" si="47"/>
        <v>943.11630861539288</v>
      </c>
      <c r="I183" s="95">
        <f t="shared" si="48"/>
        <v>289020.34566531813</v>
      </c>
      <c r="J183" s="95"/>
      <c r="N183" s="27"/>
      <c r="AB183" s="29" t="s">
        <v>0</v>
      </c>
      <c r="CA183" s="26">
        <f t="shared" si="41"/>
        <v>155</v>
      </c>
      <c r="CB183" s="88">
        <f t="shared" si="36"/>
        <v>0.04</v>
      </c>
      <c r="CC183" s="47">
        <f t="shared" si="37"/>
        <v>947.52466066918646</v>
      </c>
      <c r="CD183" s="81">
        <f t="shared" si="38"/>
        <v>1909.6611818618378</v>
      </c>
      <c r="CE183" s="47">
        <f t="shared" si="39"/>
        <v>0</v>
      </c>
      <c r="CF183" s="47">
        <f t="shared" si="49"/>
        <v>0</v>
      </c>
      <c r="CG183" s="47">
        <f t="shared" si="42"/>
        <v>962.13652119265134</v>
      </c>
      <c r="CH183" s="47">
        <f t="shared" si="40"/>
        <v>283295.26167956326</v>
      </c>
    </row>
    <row r="184" spans="1:86" x14ac:dyDescent="0.25">
      <c r="A184" s="93">
        <f t="shared" si="43"/>
        <v>150</v>
      </c>
      <c r="B184" s="94">
        <f t="shared" si="44"/>
        <v>0.04</v>
      </c>
      <c r="C184" s="95">
        <f t="shared" si="45"/>
        <v>963.40115221772703</v>
      </c>
      <c r="D184" s="96">
        <f t="shared" si="46"/>
        <v>1909.6611818618378</v>
      </c>
      <c r="E184" s="95">
        <f t="shared" si="34"/>
        <v>0</v>
      </c>
      <c r="F184" s="95"/>
      <c r="G184" s="95">
        <f t="shared" si="50"/>
        <v>0</v>
      </c>
      <c r="H184" s="95">
        <f t="shared" si="47"/>
        <v>946.26002964411077</v>
      </c>
      <c r="I184" s="95">
        <f t="shared" si="48"/>
        <v>288074.08563567401</v>
      </c>
      <c r="J184" s="95"/>
      <c r="N184" s="27"/>
      <c r="AB184" s="29" t="s">
        <v>0</v>
      </c>
      <c r="CA184" s="26">
        <f t="shared" si="41"/>
        <v>156</v>
      </c>
      <c r="CB184" s="88">
        <f t="shared" si="36"/>
        <v>0.04</v>
      </c>
      <c r="CC184" s="47">
        <f t="shared" si="37"/>
        <v>944.31753893187749</v>
      </c>
      <c r="CD184" s="81">
        <f t="shared" si="38"/>
        <v>1909.6611818618378</v>
      </c>
      <c r="CE184" s="47">
        <f t="shared" si="39"/>
        <v>0</v>
      </c>
      <c r="CF184" s="47">
        <f t="shared" si="49"/>
        <v>0</v>
      </c>
      <c r="CG184" s="47">
        <f t="shared" si="42"/>
        <v>965.34364292996031</v>
      </c>
      <c r="CH184" s="47">
        <f t="shared" si="40"/>
        <v>282329.91803663329</v>
      </c>
    </row>
    <row r="185" spans="1:86" x14ac:dyDescent="0.25">
      <c r="A185" s="93">
        <f t="shared" si="43"/>
        <v>151</v>
      </c>
      <c r="B185" s="94">
        <f t="shared" si="44"/>
        <v>0.04</v>
      </c>
      <c r="C185" s="95">
        <f t="shared" si="45"/>
        <v>960.24695211891333</v>
      </c>
      <c r="D185" s="96">
        <f t="shared" si="46"/>
        <v>1909.6611818618378</v>
      </c>
      <c r="E185" s="95">
        <f t="shared" si="34"/>
        <v>0</v>
      </c>
      <c r="F185" s="95"/>
      <c r="G185" s="95">
        <f t="shared" si="50"/>
        <v>0</v>
      </c>
      <c r="H185" s="95">
        <f t="shared" si="47"/>
        <v>949.41422974292448</v>
      </c>
      <c r="I185" s="95">
        <f t="shared" si="48"/>
        <v>287124.67140593106</v>
      </c>
      <c r="J185" s="95"/>
      <c r="N185" s="27"/>
      <c r="AB185" s="29" t="s">
        <v>0</v>
      </c>
      <c r="CA185" s="26">
        <f t="shared" si="41"/>
        <v>157</v>
      </c>
      <c r="CB185" s="88">
        <f t="shared" si="36"/>
        <v>0.04</v>
      </c>
      <c r="CC185" s="47">
        <f t="shared" si="37"/>
        <v>941.09972678877762</v>
      </c>
      <c r="CD185" s="81">
        <f t="shared" si="38"/>
        <v>1909.6611818618378</v>
      </c>
      <c r="CE185" s="47">
        <f t="shared" si="39"/>
        <v>0</v>
      </c>
      <c r="CF185" s="47">
        <f t="shared" si="49"/>
        <v>0</v>
      </c>
      <c r="CG185" s="47">
        <f t="shared" si="42"/>
        <v>968.56145507306019</v>
      </c>
      <c r="CH185" s="47">
        <f t="shared" si="40"/>
        <v>281361.35658156022</v>
      </c>
    </row>
    <row r="186" spans="1:86" x14ac:dyDescent="0.25">
      <c r="A186" s="93">
        <f t="shared" si="43"/>
        <v>152</v>
      </c>
      <c r="B186" s="94">
        <f t="shared" si="44"/>
        <v>0.04</v>
      </c>
      <c r="C186" s="95">
        <f t="shared" si="45"/>
        <v>957.08223801977022</v>
      </c>
      <c r="D186" s="96">
        <f t="shared" si="46"/>
        <v>1909.6611818618378</v>
      </c>
      <c r="E186" s="95">
        <f t="shared" si="34"/>
        <v>0</v>
      </c>
      <c r="F186" s="95"/>
      <c r="G186" s="95">
        <f t="shared" si="50"/>
        <v>0</v>
      </c>
      <c r="H186" s="95">
        <f t="shared" si="47"/>
        <v>952.57894384206759</v>
      </c>
      <c r="I186" s="95">
        <f t="shared" si="48"/>
        <v>286172.09246208897</v>
      </c>
      <c r="J186" s="95"/>
      <c r="N186" s="27"/>
      <c r="AB186" s="29" t="s">
        <v>0</v>
      </c>
      <c r="CA186" s="26">
        <f t="shared" si="41"/>
        <v>158</v>
      </c>
      <c r="CB186" s="88">
        <f t="shared" si="36"/>
        <v>0.04</v>
      </c>
      <c r="CC186" s="47">
        <f t="shared" si="37"/>
        <v>937.8711886052007</v>
      </c>
      <c r="CD186" s="81">
        <f t="shared" si="38"/>
        <v>1909.6611818618378</v>
      </c>
      <c r="CE186" s="47">
        <f t="shared" si="39"/>
        <v>0</v>
      </c>
      <c r="CF186" s="47">
        <f t="shared" si="49"/>
        <v>0</v>
      </c>
      <c r="CG186" s="47">
        <f t="shared" si="42"/>
        <v>971.7899932566371</v>
      </c>
      <c r="CH186" s="47">
        <f t="shared" si="40"/>
        <v>280389.5665883036</v>
      </c>
    </row>
    <row r="187" spans="1:86" x14ac:dyDescent="0.25">
      <c r="A187" s="93">
        <f t="shared" si="43"/>
        <v>153</v>
      </c>
      <c r="B187" s="94">
        <f t="shared" si="44"/>
        <v>0.04</v>
      </c>
      <c r="C187" s="95">
        <f t="shared" si="45"/>
        <v>953.90697487362991</v>
      </c>
      <c r="D187" s="96">
        <f t="shared" si="46"/>
        <v>1909.6611818618378</v>
      </c>
      <c r="E187" s="95">
        <f t="shared" si="34"/>
        <v>0</v>
      </c>
      <c r="F187" s="95"/>
      <c r="G187" s="95">
        <f t="shared" si="50"/>
        <v>0</v>
      </c>
      <c r="H187" s="95">
        <f t="shared" si="47"/>
        <v>955.7542069882079</v>
      </c>
      <c r="I187" s="95">
        <f t="shared" si="48"/>
        <v>285216.33825510077</v>
      </c>
      <c r="J187" s="95"/>
      <c r="N187" s="27"/>
      <c r="AB187" s="29" t="s">
        <v>0</v>
      </c>
      <c r="CA187" s="26">
        <f t="shared" si="41"/>
        <v>159</v>
      </c>
      <c r="CB187" s="88">
        <f t="shared" si="36"/>
        <v>0.04</v>
      </c>
      <c r="CC187" s="47">
        <f t="shared" si="37"/>
        <v>934.63188862767856</v>
      </c>
      <c r="CD187" s="81">
        <f t="shared" si="38"/>
        <v>1909.6611818618378</v>
      </c>
      <c r="CE187" s="47">
        <f t="shared" si="39"/>
        <v>0</v>
      </c>
      <c r="CF187" s="47">
        <f t="shared" si="49"/>
        <v>0</v>
      </c>
      <c r="CG187" s="47">
        <f t="shared" si="42"/>
        <v>975.02929323415924</v>
      </c>
      <c r="CH187" s="47">
        <f t="shared" si="40"/>
        <v>279414.53729506943</v>
      </c>
    </row>
    <row r="188" spans="1:86" x14ac:dyDescent="0.25">
      <c r="A188" s="93">
        <f t="shared" si="43"/>
        <v>154</v>
      </c>
      <c r="B188" s="94">
        <f t="shared" si="44"/>
        <v>0.04</v>
      </c>
      <c r="C188" s="95">
        <f t="shared" si="45"/>
        <v>950.72112751700251</v>
      </c>
      <c r="D188" s="96">
        <f t="shared" si="46"/>
        <v>1909.6611818618378</v>
      </c>
      <c r="E188" s="95">
        <f t="shared" si="34"/>
        <v>0</v>
      </c>
      <c r="F188" s="95"/>
      <c r="G188" s="95">
        <f t="shared" si="50"/>
        <v>0</v>
      </c>
      <c r="H188" s="95">
        <f t="shared" si="47"/>
        <v>958.94005434483529</v>
      </c>
      <c r="I188" s="95">
        <f t="shared" si="48"/>
        <v>284257.39820075594</v>
      </c>
      <c r="J188" s="95"/>
      <c r="N188" s="27"/>
      <c r="AB188" s="29" t="s">
        <v>0</v>
      </c>
      <c r="CA188" s="26">
        <f t="shared" si="41"/>
        <v>160</v>
      </c>
      <c r="CB188" s="88">
        <f t="shared" si="36"/>
        <v>0.04</v>
      </c>
      <c r="CC188" s="47">
        <f t="shared" si="37"/>
        <v>931.38179098356466</v>
      </c>
      <c r="CD188" s="81">
        <f t="shared" si="38"/>
        <v>1909.6611818618378</v>
      </c>
      <c r="CE188" s="47">
        <f t="shared" si="39"/>
        <v>0</v>
      </c>
      <c r="CF188" s="47">
        <f t="shared" si="49"/>
        <v>0</v>
      </c>
      <c r="CG188" s="47">
        <f t="shared" si="42"/>
        <v>978.27939087827315</v>
      </c>
      <c r="CH188" s="47">
        <f t="shared" si="40"/>
        <v>278436.25790419115</v>
      </c>
    </row>
    <row r="189" spans="1:86" x14ac:dyDescent="0.25">
      <c r="A189" s="93">
        <f t="shared" si="43"/>
        <v>155</v>
      </c>
      <c r="B189" s="94">
        <f t="shared" si="44"/>
        <v>0.04</v>
      </c>
      <c r="C189" s="95">
        <f t="shared" si="45"/>
        <v>947.52466066918646</v>
      </c>
      <c r="D189" s="96">
        <f t="shared" si="46"/>
        <v>1909.6611818618378</v>
      </c>
      <c r="E189" s="95">
        <f t="shared" si="34"/>
        <v>0</v>
      </c>
      <c r="F189" s="95"/>
      <c r="G189" s="95">
        <f t="shared" si="50"/>
        <v>0</v>
      </c>
      <c r="H189" s="95">
        <f t="shared" si="47"/>
        <v>962.13652119265134</v>
      </c>
      <c r="I189" s="95">
        <f t="shared" si="48"/>
        <v>283295.26167956326</v>
      </c>
      <c r="J189" s="95"/>
      <c r="N189" s="27"/>
      <c r="AB189" s="29" t="s">
        <v>0</v>
      </c>
      <c r="CA189" s="26">
        <f t="shared" si="41"/>
        <v>161</v>
      </c>
      <c r="CB189" s="88">
        <f t="shared" si="36"/>
        <v>0.04</v>
      </c>
      <c r="CC189" s="47">
        <f t="shared" si="37"/>
        <v>928.12085968063718</v>
      </c>
      <c r="CD189" s="81">
        <f t="shared" si="38"/>
        <v>1909.6611818618378</v>
      </c>
      <c r="CE189" s="47">
        <f t="shared" si="39"/>
        <v>0</v>
      </c>
      <c r="CF189" s="47">
        <f t="shared" si="49"/>
        <v>0</v>
      </c>
      <c r="CG189" s="47">
        <f t="shared" si="42"/>
        <v>981.54032218120062</v>
      </c>
      <c r="CH189" s="47">
        <f t="shared" si="40"/>
        <v>277454.71758200997</v>
      </c>
    </row>
    <row r="190" spans="1:86" x14ac:dyDescent="0.25">
      <c r="A190" s="93">
        <f t="shared" si="43"/>
        <v>156</v>
      </c>
      <c r="B190" s="94">
        <f t="shared" si="44"/>
        <v>0.04</v>
      </c>
      <c r="C190" s="95">
        <f t="shared" si="45"/>
        <v>944.31753893187749</v>
      </c>
      <c r="D190" s="96">
        <f t="shared" si="46"/>
        <v>1909.6611818618378</v>
      </c>
      <c r="E190" s="95">
        <f t="shared" si="34"/>
        <v>0</v>
      </c>
      <c r="F190" s="95"/>
      <c r="G190" s="95">
        <f t="shared" si="50"/>
        <v>0</v>
      </c>
      <c r="H190" s="95">
        <f t="shared" si="47"/>
        <v>965.34364292996031</v>
      </c>
      <c r="I190" s="95">
        <f t="shared" si="48"/>
        <v>282329.91803663329</v>
      </c>
      <c r="J190" s="95"/>
      <c r="N190" s="27" t="s">
        <v>0</v>
      </c>
      <c r="AB190" s="29" t="s">
        <v>0</v>
      </c>
      <c r="CA190" s="26">
        <f t="shared" si="41"/>
        <v>162</v>
      </c>
      <c r="CB190" s="88">
        <f t="shared" si="36"/>
        <v>0.04</v>
      </c>
      <c r="CC190" s="47">
        <f t="shared" si="37"/>
        <v>924.84905860669983</v>
      </c>
      <c r="CD190" s="81">
        <f t="shared" si="38"/>
        <v>1909.6611818618378</v>
      </c>
      <c r="CE190" s="47">
        <f t="shared" si="39"/>
        <v>0</v>
      </c>
      <c r="CF190" s="47">
        <f t="shared" si="49"/>
        <v>0</v>
      </c>
      <c r="CG190" s="47">
        <f t="shared" si="42"/>
        <v>984.81212325513798</v>
      </c>
      <c r="CH190" s="47">
        <f t="shared" si="40"/>
        <v>276469.9054587548</v>
      </c>
    </row>
    <row r="191" spans="1:86" x14ac:dyDescent="0.25">
      <c r="A191" s="93">
        <f t="shared" si="43"/>
        <v>157</v>
      </c>
      <c r="B191" s="94">
        <f t="shared" si="44"/>
        <v>0.04</v>
      </c>
      <c r="C191" s="95">
        <f t="shared" si="45"/>
        <v>941.09972678877762</v>
      </c>
      <c r="D191" s="96">
        <f t="shared" si="46"/>
        <v>1909.6611818618378</v>
      </c>
      <c r="E191" s="95">
        <f t="shared" si="34"/>
        <v>0</v>
      </c>
      <c r="F191" s="95"/>
      <c r="G191" s="95">
        <f t="shared" si="50"/>
        <v>0</v>
      </c>
      <c r="H191" s="95">
        <f t="shared" si="47"/>
        <v>968.56145507306019</v>
      </c>
      <c r="I191" s="95">
        <f t="shared" si="48"/>
        <v>281361.35658156022</v>
      </c>
      <c r="J191" s="95"/>
      <c r="N191" s="27"/>
      <c r="AB191" s="29" t="s">
        <v>0</v>
      </c>
      <c r="CA191" s="26">
        <f t="shared" si="41"/>
        <v>163</v>
      </c>
      <c r="CB191" s="88">
        <f t="shared" si="36"/>
        <v>0.04</v>
      </c>
      <c r="CC191" s="47">
        <f t="shared" si="37"/>
        <v>921.56635152918273</v>
      </c>
      <c r="CD191" s="81">
        <f t="shared" si="38"/>
        <v>1909.6611818618378</v>
      </c>
      <c r="CE191" s="47">
        <f t="shared" si="39"/>
        <v>0</v>
      </c>
      <c r="CF191" s="47">
        <f t="shared" si="49"/>
        <v>0</v>
      </c>
      <c r="CG191" s="47">
        <f t="shared" si="42"/>
        <v>988.09483033265508</v>
      </c>
      <c r="CH191" s="47">
        <f t="shared" si="40"/>
        <v>275481.81062842213</v>
      </c>
    </row>
    <row r="192" spans="1:86" x14ac:dyDescent="0.25">
      <c r="A192" s="93">
        <f t="shared" si="43"/>
        <v>158</v>
      </c>
      <c r="B192" s="94">
        <f t="shared" si="44"/>
        <v>0.04</v>
      </c>
      <c r="C192" s="95">
        <f t="shared" si="45"/>
        <v>937.8711886052007</v>
      </c>
      <c r="D192" s="96">
        <f t="shared" si="46"/>
        <v>1909.6611818618378</v>
      </c>
      <c r="E192" s="95">
        <f t="shared" si="34"/>
        <v>0</v>
      </c>
      <c r="F192" s="95"/>
      <c r="G192" s="95">
        <f t="shared" si="50"/>
        <v>0</v>
      </c>
      <c r="H192" s="95">
        <f t="shared" si="47"/>
        <v>971.7899932566371</v>
      </c>
      <c r="I192" s="95">
        <f t="shared" si="48"/>
        <v>280389.5665883036</v>
      </c>
      <c r="J192" s="95"/>
      <c r="N192" s="27"/>
      <c r="AB192" s="29" t="s">
        <v>0</v>
      </c>
      <c r="CA192" s="26">
        <f t="shared" si="41"/>
        <v>164</v>
      </c>
      <c r="CB192" s="88">
        <f t="shared" si="36"/>
        <v>0.04</v>
      </c>
      <c r="CC192" s="47">
        <f t="shared" si="37"/>
        <v>918.27270209474034</v>
      </c>
      <c r="CD192" s="81">
        <f t="shared" si="38"/>
        <v>1909.6611818618378</v>
      </c>
      <c r="CE192" s="47">
        <f t="shared" si="39"/>
        <v>0</v>
      </c>
      <c r="CF192" s="47">
        <f t="shared" si="49"/>
        <v>0</v>
      </c>
      <c r="CG192" s="47">
        <f t="shared" si="42"/>
        <v>991.38847976709746</v>
      </c>
      <c r="CH192" s="47">
        <f t="shared" si="40"/>
        <v>274490.42214865505</v>
      </c>
    </row>
    <row r="193" spans="1:86" x14ac:dyDescent="0.25">
      <c r="A193" s="93">
        <f t="shared" si="43"/>
        <v>159</v>
      </c>
      <c r="B193" s="94">
        <f t="shared" si="44"/>
        <v>0.04</v>
      </c>
      <c r="C193" s="95">
        <f t="shared" si="45"/>
        <v>934.63188862767856</v>
      </c>
      <c r="D193" s="96">
        <f t="shared" si="46"/>
        <v>1909.6611818618378</v>
      </c>
      <c r="E193" s="95">
        <f t="shared" si="34"/>
        <v>0</v>
      </c>
      <c r="F193" s="95"/>
      <c r="G193" s="95">
        <f t="shared" si="50"/>
        <v>0</v>
      </c>
      <c r="H193" s="95">
        <f t="shared" si="47"/>
        <v>975.02929323415924</v>
      </c>
      <c r="I193" s="95">
        <f t="shared" si="48"/>
        <v>279414.53729506943</v>
      </c>
      <c r="J193" s="95"/>
      <c r="N193" s="27"/>
      <c r="AB193" s="29" t="s">
        <v>0</v>
      </c>
      <c r="CA193" s="26">
        <f t="shared" si="41"/>
        <v>165</v>
      </c>
      <c r="CB193" s="88">
        <f t="shared" si="36"/>
        <v>0.04</v>
      </c>
      <c r="CC193" s="47">
        <f t="shared" si="37"/>
        <v>914.96807382885015</v>
      </c>
      <c r="CD193" s="81">
        <f t="shared" si="38"/>
        <v>1909.6611818618378</v>
      </c>
      <c r="CE193" s="47">
        <f t="shared" si="39"/>
        <v>0</v>
      </c>
      <c r="CF193" s="47">
        <f t="shared" si="49"/>
        <v>0</v>
      </c>
      <c r="CG193" s="47">
        <f t="shared" si="42"/>
        <v>994.69310803298765</v>
      </c>
      <c r="CH193" s="47">
        <f t="shared" si="40"/>
        <v>273495.72904062207</v>
      </c>
    </row>
    <row r="194" spans="1:86" x14ac:dyDescent="0.25">
      <c r="A194" s="93">
        <f t="shared" si="43"/>
        <v>160</v>
      </c>
      <c r="B194" s="94">
        <f t="shared" si="44"/>
        <v>0.04</v>
      </c>
      <c r="C194" s="95">
        <f t="shared" si="45"/>
        <v>931.38179098356466</v>
      </c>
      <c r="D194" s="96">
        <f t="shared" si="46"/>
        <v>1909.6611818618378</v>
      </c>
      <c r="E194" s="95">
        <f t="shared" si="34"/>
        <v>0</v>
      </c>
      <c r="F194" s="95"/>
      <c r="G194" s="95">
        <f t="shared" si="50"/>
        <v>0</v>
      </c>
      <c r="H194" s="95">
        <f t="shared" si="47"/>
        <v>978.27939087827315</v>
      </c>
      <c r="I194" s="95">
        <f t="shared" si="48"/>
        <v>278436.25790419115</v>
      </c>
      <c r="J194" s="95"/>
      <c r="N194" s="27"/>
      <c r="AB194" s="29" t="s">
        <v>0</v>
      </c>
      <c r="CA194" s="26">
        <f t="shared" si="41"/>
        <v>166</v>
      </c>
      <c r="CB194" s="88">
        <f t="shared" si="36"/>
        <v>0.04</v>
      </c>
      <c r="CC194" s="47">
        <f t="shared" si="37"/>
        <v>911.6524301354068</v>
      </c>
      <c r="CD194" s="81">
        <f t="shared" si="38"/>
        <v>1909.6611818618378</v>
      </c>
      <c r="CE194" s="47">
        <f t="shared" si="39"/>
        <v>0</v>
      </c>
      <c r="CF194" s="47">
        <f t="shared" si="49"/>
        <v>0</v>
      </c>
      <c r="CG194" s="47">
        <f t="shared" si="42"/>
        <v>998.008751726431</v>
      </c>
      <c r="CH194" s="47">
        <f t="shared" si="40"/>
        <v>272497.72028889565</v>
      </c>
    </row>
    <row r="195" spans="1:86" x14ac:dyDescent="0.25">
      <c r="A195" s="93">
        <f t="shared" si="43"/>
        <v>161</v>
      </c>
      <c r="B195" s="94">
        <f t="shared" si="44"/>
        <v>0.04</v>
      </c>
      <c r="C195" s="95">
        <f t="shared" si="45"/>
        <v>928.12085968063718</v>
      </c>
      <c r="D195" s="96">
        <f t="shared" si="46"/>
        <v>1909.6611818618378</v>
      </c>
      <c r="E195" s="95">
        <f t="shared" si="34"/>
        <v>0</v>
      </c>
      <c r="F195" s="95"/>
      <c r="G195" s="95">
        <f t="shared" si="50"/>
        <v>0</v>
      </c>
      <c r="H195" s="95">
        <f t="shared" si="47"/>
        <v>981.54032218120062</v>
      </c>
      <c r="I195" s="95">
        <f t="shared" si="48"/>
        <v>277454.71758200997</v>
      </c>
      <c r="J195" s="95"/>
      <c r="N195" s="27"/>
      <c r="AB195" s="29" t="s">
        <v>0</v>
      </c>
      <c r="CA195" s="26">
        <f t="shared" si="41"/>
        <v>167</v>
      </c>
      <c r="CB195" s="88">
        <f t="shared" si="36"/>
        <v>0.04</v>
      </c>
      <c r="CC195" s="47">
        <f t="shared" si="37"/>
        <v>908.32573429631884</v>
      </c>
      <c r="CD195" s="81">
        <f t="shared" si="38"/>
        <v>1909.6611818618378</v>
      </c>
      <c r="CE195" s="47">
        <f t="shared" si="39"/>
        <v>0</v>
      </c>
      <c r="CF195" s="47">
        <f t="shared" si="49"/>
        <v>0</v>
      </c>
      <c r="CG195" s="47">
        <f t="shared" si="42"/>
        <v>1001.335447565519</v>
      </c>
      <c r="CH195" s="47">
        <f t="shared" si="40"/>
        <v>271496.38484133012</v>
      </c>
    </row>
    <row r="196" spans="1:86" x14ac:dyDescent="0.25">
      <c r="A196" s="93">
        <f t="shared" si="43"/>
        <v>162</v>
      </c>
      <c r="B196" s="94">
        <f t="shared" si="44"/>
        <v>0.04</v>
      </c>
      <c r="C196" s="95">
        <f t="shared" si="45"/>
        <v>924.84905860669983</v>
      </c>
      <c r="D196" s="96">
        <f t="shared" si="46"/>
        <v>1909.6611818618378</v>
      </c>
      <c r="E196" s="95">
        <f t="shared" si="34"/>
        <v>0</v>
      </c>
      <c r="F196" s="95"/>
      <c r="G196" s="95">
        <f t="shared" si="50"/>
        <v>0</v>
      </c>
      <c r="H196" s="95">
        <f t="shared" si="47"/>
        <v>984.81212325513798</v>
      </c>
      <c r="I196" s="95">
        <f t="shared" si="48"/>
        <v>276469.9054587548</v>
      </c>
      <c r="J196" s="95"/>
      <c r="N196" s="27"/>
      <c r="AB196" s="29" t="s">
        <v>0</v>
      </c>
      <c r="CA196" s="26">
        <f t="shared" si="41"/>
        <v>168</v>
      </c>
      <c r="CB196" s="88">
        <f t="shared" si="36"/>
        <v>0.04</v>
      </c>
      <c r="CC196" s="47">
        <f t="shared" si="37"/>
        <v>904.98794947110036</v>
      </c>
      <c r="CD196" s="81">
        <f t="shared" si="38"/>
        <v>1909.6611818618378</v>
      </c>
      <c r="CE196" s="47">
        <f t="shared" si="39"/>
        <v>0</v>
      </c>
      <c r="CF196" s="47">
        <f t="shared" si="49"/>
        <v>0</v>
      </c>
      <c r="CG196" s="47">
        <f t="shared" si="42"/>
        <v>1004.6732323907374</v>
      </c>
      <c r="CH196" s="47">
        <f t="shared" si="40"/>
        <v>270491.7116089394</v>
      </c>
    </row>
    <row r="197" spans="1:86" x14ac:dyDescent="0.25">
      <c r="A197" s="93">
        <f t="shared" si="43"/>
        <v>163</v>
      </c>
      <c r="B197" s="94">
        <f t="shared" si="44"/>
        <v>0.04</v>
      </c>
      <c r="C197" s="95">
        <f t="shared" si="45"/>
        <v>921.56635152918273</v>
      </c>
      <c r="D197" s="96">
        <f t="shared" si="46"/>
        <v>1909.6611818618378</v>
      </c>
      <c r="E197" s="95">
        <f t="shared" ref="E197:E260" si="51">IF(D197&lt;I196,IF(I196&lt;1,"",$E$12),IF(D197&lt;E196,0,D197-(I196+C197)))</f>
        <v>0</v>
      </c>
      <c r="F197" s="95"/>
      <c r="G197" s="95">
        <f t="shared" si="50"/>
        <v>0</v>
      </c>
      <c r="H197" s="95">
        <f t="shared" si="47"/>
        <v>988.09483033265508</v>
      </c>
      <c r="I197" s="95">
        <f t="shared" si="48"/>
        <v>275481.81062842213</v>
      </c>
      <c r="J197" s="95"/>
      <c r="N197" s="27"/>
      <c r="AB197" s="29" t="s">
        <v>0</v>
      </c>
      <c r="CA197" s="26">
        <f t="shared" si="41"/>
        <v>169</v>
      </c>
      <c r="CB197" s="88">
        <f t="shared" si="36"/>
        <v>0.04</v>
      </c>
      <c r="CC197" s="47">
        <f t="shared" si="37"/>
        <v>901.63903869646458</v>
      </c>
      <c r="CD197" s="81">
        <f t="shared" si="38"/>
        <v>1909.6611818618378</v>
      </c>
      <c r="CE197" s="47">
        <f t="shared" si="39"/>
        <v>0</v>
      </c>
      <c r="CF197" s="47">
        <f t="shared" si="49"/>
        <v>0</v>
      </c>
      <c r="CG197" s="47">
        <f t="shared" si="42"/>
        <v>1008.0221431653732</v>
      </c>
      <c r="CH197" s="47">
        <f t="shared" si="40"/>
        <v>269483.68946577405</v>
      </c>
    </row>
    <row r="198" spans="1:86" x14ac:dyDescent="0.25">
      <c r="A198" s="93">
        <f t="shared" si="43"/>
        <v>164</v>
      </c>
      <c r="B198" s="94">
        <f t="shared" si="44"/>
        <v>0.04</v>
      </c>
      <c r="C198" s="95">
        <f t="shared" si="45"/>
        <v>918.27270209474034</v>
      </c>
      <c r="D198" s="96">
        <f t="shared" si="46"/>
        <v>1909.6611818618378</v>
      </c>
      <c r="E198" s="95">
        <f t="shared" si="51"/>
        <v>0</v>
      </c>
      <c r="F198" s="95"/>
      <c r="G198" s="95">
        <f t="shared" si="50"/>
        <v>0</v>
      </c>
      <c r="H198" s="95">
        <f t="shared" si="47"/>
        <v>991.38847976709746</v>
      </c>
      <c r="I198" s="95">
        <f t="shared" si="48"/>
        <v>274490.42214865505</v>
      </c>
      <c r="J198" s="95"/>
      <c r="N198" s="27"/>
      <c r="AB198" s="29" t="s">
        <v>0</v>
      </c>
      <c r="CA198" s="26">
        <f t="shared" si="41"/>
        <v>170</v>
      </c>
      <c r="CB198" s="88">
        <f t="shared" si="36"/>
        <v>0.04</v>
      </c>
      <c r="CC198" s="47">
        <f t="shared" si="37"/>
        <v>898.27896488591341</v>
      </c>
      <c r="CD198" s="81">
        <f t="shared" si="38"/>
        <v>1909.6611818618378</v>
      </c>
      <c r="CE198" s="47">
        <f t="shared" si="39"/>
        <v>0</v>
      </c>
      <c r="CF198" s="47">
        <f t="shared" si="49"/>
        <v>0</v>
      </c>
      <c r="CG198" s="47">
        <f t="shared" si="42"/>
        <v>1011.3822169759244</v>
      </c>
      <c r="CH198" s="47">
        <f t="shared" si="40"/>
        <v>268472.30724879814</v>
      </c>
    </row>
    <row r="199" spans="1:86" x14ac:dyDescent="0.25">
      <c r="A199" s="93">
        <f t="shared" si="43"/>
        <v>165</v>
      </c>
      <c r="B199" s="94">
        <f t="shared" si="44"/>
        <v>0.04</v>
      </c>
      <c r="C199" s="95">
        <f t="shared" si="45"/>
        <v>914.96807382885015</v>
      </c>
      <c r="D199" s="96">
        <f t="shared" si="46"/>
        <v>1909.6611818618378</v>
      </c>
      <c r="E199" s="95">
        <f t="shared" si="51"/>
        <v>0</v>
      </c>
      <c r="F199" s="95"/>
      <c r="G199" s="95">
        <f t="shared" si="50"/>
        <v>0</v>
      </c>
      <c r="H199" s="95">
        <f t="shared" si="47"/>
        <v>994.69310803298765</v>
      </c>
      <c r="I199" s="95">
        <f t="shared" si="48"/>
        <v>273495.72904062207</v>
      </c>
      <c r="J199" s="95"/>
      <c r="N199" s="27"/>
      <c r="AB199" s="29" t="s">
        <v>0</v>
      </c>
      <c r="CA199" s="26">
        <f t="shared" si="41"/>
        <v>171</v>
      </c>
      <c r="CB199" s="88">
        <f t="shared" si="36"/>
        <v>0.04</v>
      </c>
      <c r="CC199" s="47">
        <f t="shared" si="37"/>
        <v>894.90769082932707</v>
      </c>
      <c r="CD199" s="81">
        <f t="shared" si="38"/>
        <v>1909.6611818618378</v>
      </c>
      <c r="CE199" s="47">
        <f t="shared" si="39"/>
        <v>0</v>
      </c>
      <c r="CF199" s="47">
        <f t="shared" si="49"/>
        <v>0</v>
      </c>
      <c r="CG199" s="47">
        <f t="shared" si="42"/>
        <v>1014.7534910325107</v>
      </c>
      <c r="CH199" s="47">
        <f t="shared" si="40"/>
        <v>267457.55375776562</v>
      </c>
    </row>
    <row r="200" spans="1:86" x14ac:dyDescent="0.25">
      <c r="A200" s="93">
        <f t="shared" si="43"/>
        <v>166</v>
      </c>
      <c r="B200" s="94">
        <f t="shared" si="44"/>
        <v>0.04</v>
      </c>
      <c r="C200" s="95">
        <f t="shared" si="45"/>
        <v>911.6524301354068</v>
      </c>
      <c r="D200" s="96">
        <f t="shared" si="46"/>
        <v>1909.6611818618378</v>
      </c>
      <c r="E200" s="95">
        <f t="shared" si="51"/>
        <v>0</v>
      </c>
      <c r="F200" s="95"/>
      <c r="G200" s="95">
        <f t="shared" si="50"/>
        <v>0</v>
      </c>
      <c r="H200" s="95">
        <f t="shared" si="47"/>
        <v>998.008751726431</v>
      </c>
      <c r="I200" s="95">
        <f t="shared" si="48"/>
        <v>272497.72028889565</v>
      </c>
      <c r="J200" s="95"/>
      <c r="N200" s="27"/>
      <c r="AB200" s="29" t="s">
        <v>0</v>
      </c>
      <c r="CA200" s="26">
        <f t="shared" si="41"/>
        <v>172</v>
      </c>
      <c r="CB200" s="88">
        <f t="shared" si="36"/>
        <v>0.04</v>
      </c>
      <c r="CC200" s="47">
        <f t="shared" si="37"/>
        <v>891.52517919255206</v>
      </c>
      <c r="CD200" s="81">
        <f t="shared" si="38"/>
        <v>1909.6611818618378</v>
      </c>
      <c r="CE200" s="47">
        <f t="shared" si="39"/>
        <v>0</v>
      </c>
      <c r="CF200" s="47">
        <f t="shared" si="49"/>
        <v>0</v>
      </c>
      <c r="CG200" s="47">
        <f t="shared" si="42"/>
        <v>1018.1360026692857</v>
      </c>
      <c r="CH200" s="47">
        <f t="shared" si="40"/>
        <v>266439.41775509634</v>
      </c>
    </row>
    <row r="201" spans="1:86" x14ac:dyDescent="0.25">
      <c r="A201" s="93">
        <f t="shared" si="43"/>
        <v>167</v>
      </c>
      <c r="B201" s="94">
        <f t="shared" si="44"/>
        <v>0.04</v>
      </c>
      <c r="C201" s="95">
        <f t="shared" si="45"/>
        <v>908.32573429631884</v>
      </c>
      <c r="D201" s="96">
        <f t="shared" si="46"/>
        <v>1909.6611818618378</v>
      </c>
      <c r="E201" s="95">
        <f t="shared" si="51"/>
        <v>0</v>
      </c>
      <c r="F201" s="95"/>
      <c r="G201" s="95">
        <f t="shared" si="50"/>
        <v>0</v>
      </c>
      <c r="H201" s="95">
        <f t="shared" si="47"/>
        <v>1001.335447565519</v>
      </c>
      <c r="I201" s="95">
        <f t="shared" si="48"/>
        <v>271496.38484133012</v>
      </c>
      <c r="J201" s="95"/>
      <c r="N201" s="27"/>
      <c r="AB201" s="29" t="s">
        <v>0</v>
      </c>
      <c r="CA201" s="26">
        <f t="shared" si="41"/>
        <v>173</v>
      </c>
      <c r="CB201" s="88">
        <f t="shared" si="36"/>
        <v>0.04</v>
      </c>
      <c r="CC201" s="47">
        <f t="shared" si="37"/>
        <v>888.13139251698772</v>
      </c>
      <c r="CD201" s="81">
        <f t="shared" si="38"/>
        <v>1909.6611818618378</v>
      </c>
      <c r="CE201" s="47">
        <f t="shared" si="39"/>
        <v>0</v>
      </c>
      <c r="CF201" s="47">
        <f t="shared" si="49"/>
        <v>0</v>
      </c>
      <c r="CG201" s="47">
        <f t="shared" si="42"/>
        <v>1021.5297893448501</v>
      </c>
      <c r="CH201" s="47">
        <f t="shared" si="40"/>
        <v>265417.88796575146</v>
      </c>
    </row>
    <row r="202" spans="1:86" x14ac:dyDescent="0.25">
      <c r="A202" s="93">
        <f t="shared" si="43"/>
        <v>168</v>
      </c>
      <c r="B202" s="94">
        <f t="shared" si="44"/>
        <v>0.04</v>
      </c>
      <c r="C202" s="95">
        <f t="shared" si="45"/>
        <v>904.98794947110036</v>
      </c>
      <c r="D202" s="96">
        <f t="shared" si="46"/>
        <v>1909.6611818618378</v>
      </c>
      <c r="E202" s="95">
        <f t="shared" si="51"/>
        <v>0</v>
      </c>
      <c r="F202" s="95"/>
      <c r="G202" s="95">
        <f t="shared" si="50"/>
        <v>0</v>
      </c>
      <c r="H202" s="95">
        <f t="shared" si="47"/>
        <v>1004.6732323907374</v>
      </c>
      <c r="I202" s="95">
        <f t="shared" si="48"/>
        <v>270491.7116089394</v>
      </c>
      <c r="J202" s="95"/>
      <c r="N202" s="27" t="s">
        <v>0</v>
      </c>
      <c r="AB202" s="29" t="s">
        <v>0</v>
      </c>
      <c r="CA202" s="26">
        <f t="shared" si="41"/>
        <v>174</v>
      </c>
      <c r="CB202" s="88">
        <f t="shared" si="36"/>
        <v>0.04</v>
      </c>
      <c r="CC202" s="47">
        <f t="shared" si="37"/>
        <v>884.72629321917145</v>
      </c>
      <c r="CD202" s="81">
        <f t="shared" si="38"/>
        <v>1909.6611818618378</v>
      </c>
      <c r="CE202" s="47">
        <f t="shared" si="39"/>
        <v>0</v>
      </c>
      <c r="CF202" s="47">
        <f t="shared" si="49"/>
        <v>0</v>
      </c>
      <c r="CG202" s="47">
        <f t="shared" si="42"/>
        <v>1024.9348886426665</v>
      </c>
      <c r="CH202" s="47">
        <f t="shared" si="40"/>
        <v>264392.95307710877</v>
      </c>
    </row>
    <row r="203" spans="1:86" x14ac:dyDescent="0.25">
      <c r="A203" s="93">
        <f t="shared" si="43"/>
        <v>169</v>
      </c>
      <c r="B203" s="94">
        <f t="shared" si="44"/>
        <v>0.04</v>
      </c>
      <c r="C203" s="95">
        <f t="shared" si="45"/>
        <v>901.63903869646458</v>
      </c>
      <c r="D203" s="96">
        <f t="shared" si="46"/>
        <v>1909.6611818618378</v>
      </c>
      <c r="E203" s="95">
        <f t="shared" si="51"/>
        <v>0</v>
      </c>
      <c r="F203" s="95"/>
      <c r="G203" s="95">
        <f t="shared" si="50"/>
        <v>0</v>
      </c>
      <c r="H203" s="95">
        <f t="shared" si="47"/>
        <v>1008.0221431653732</v>
      </c>
      <c r="I203" s="95">
        <f t="shared" si="48"/>
        <v>269483.68946577405</v>
      </c>
      <c r="J203" s="95"/>
      <c r="N203" s="27"/>
      <c r="AB203" s="29" t="s">
        <v>0</v>
      </c>
      <c r="CA203" s="26">
        <f t="shared" si="41"/>
        <v>175</v>
      </c>
      <c r="CB203" s="88">
        <f t="shared" si="36"/>
        <v>0.04</v>
      </c>
      <c r="CC203" s="47">
        <f t="shared" si="37"/>
        <v>881.30984359036256</v>
      </c>
      <c r="CD203" s="81">
        <f t="shared" si="38"/>
        <v>1909.6611818618378</v>
      </c>
      <c r="CE203" s="47">
        <f t="shared" si="39"/>
        <v>0</v>
      </c>
      <c r="CF203" s="47">
        <f t="shared" si="49"/>
        <v>0</v>
      </c>
      <c r="CG203" s="47">
        <f t="shared" si="42"/>
        <v>1028.3513382714752</v>
      </c>
      <c r="CH203" s="47">
        <f t="shared" si="40"/>
        <v>263364.60173883731</v>
      </c>
    </row>
    <row r="204" spans="1:86" x14ac:dyDescent="0.25">
      <c r="A204" s="93">
        <f t="shared" si="43"/>
        <v>170</v>
      </c>
      <c r="B204" s="94">
        <f t="shared" si="44"/>
        <v>0.04</v>
      </c>
      <c r="C204" s="95">
        <f t="shared" si="45"/>
        <v>898.27896488591341</v>
      </c>
      <c r="D204" s="96">
        <f t="shared" si="46"/>
        <v>1909.6611818618378</v>
      </c>
      <c r="E204" s="95">
        <f t="shared" si="51"/>
        <v>0</v>
      </c>
      <c r="F204" s="95"/>
      <c r="G204" s="95">
        <f t="shared" si="50"/>
        <v>0</v>
      </c>
      <c r="H204" s="95">
        <f t="shared" si="47"/>
        <v>1011.3822169759244</v>
      </c>
      <c r="I204" s="95">
        <f t="shared" si="48"/>
        <v>268472.30724879814</v>
      </c>
      <c r="J204" s="95"/>
      <c r="N204" s="27"/>
      <c r="AB204" s="29" t="s">
        <v>0</v>
      </c>
      <c r="CA204" s="26">
        <f t="shared" si="41"/>
        <v>176</v>
      </c>
      <c r="CB204" s="88">
        <f t="shared" si="36"/>
        <v>0.04</v>
      </c>
      <c r="CC204" s="47">
        <f t="shared" si="37"/>
        <v>877.88200579612442</v>
      </c>
      <c r="CD204" s="81">
        <f t="shared" si="38"/>
        <v>1909.6611818618378</v>
      </c>
      <c r="CE204" s="47">
        <f t="shared" si="39"/>
        <v>0</v>
      </c>
      <c r="CF204" s="47">
        <f t="shared" si="49"/>
        <v>0</v>
      </c>
      <c r="CG204" s="47">
        <f t="shared" si="42"/>
        <v>1031.7791760657133</v>
      </c>
      <c r="CH204" s="47">
        <f t="shared" si="40"/>
        <v>262332.82256277162</v>
      </c>
    </row>
    <row r="205" spans="1:86" x14ac:dyDescent="0.25">
      <c r="A205" s="93">
        <f t="shared" si="43"/>
        <v>171</v>
      </c>
      <c r="B205" s="94">
        <f t="shared" si="44"/>
        <v>0.04</v>
      </c>
      <c r="C205" s="95">
        <f t="shared" si="45"/>
        <v>894.90769082932707</v>
      </c>
      <c r="D205" s="96">
        <f t="shared" si="46"/>
        <v>1909.6611818618378</v>
      </c>
      <c r="E205" s="95">
        <f t="shared" si="51"/>
        <v>0</v>
      </c>
      <c r="F205" s="95"/>
      <c r="G205" s="95">
        <f t="shared" si="50"/>
        <v>0</v>
      </c>
      <c r="H205" s="95">
        <f t="shared" si="47"/>
        <v>1014.7534910325107</v>
      </c>
      <c r="I205" s="95">
        <f t="shared" si="48"/>
        <v>267457.55375776562</v>
      </c>
      <c r="J205" s="95"/>
      <c r="N205" s="27"/>
      <c r="AB205" s="29" t="s">
        <v>0</v>
      </c>
      <c r="CA205" s="26">
        <f t="shared" si="41"/>
        <v>177</v>
      </c>
      <c r="CB205" s="88">
        <f t="shared" si="36"/>
        <v>0.04</v>
      </c>
      <c r="CC205" s="47">
        <f t="shared" si="37"/>
        <v>874.44274187590543</v>
      </c>
      <c r="CD205" s="81">
        <f t="shared" si="38"/>
        <v>1909.6611818618378</v>
      </c>
      <c r="CE205" s="47">
        <f t="shared" si="39"/>
        <v>0</v>
      </c>
      <c r="CF205" s="47">
        <f t="shared" si="49"/>
        <v>0</v>
      </c>
      <c r="CG205" s="47">
        <f t="shared" si="42"/>
        <v>1035.2184399859325</v>
      </c>
      <c r="CH205" s="47">
        <f t="shared" si="40"/>
        <v>261297.60412278568</v>
      </c>
    </row>
    <row r="206" spans="1:86" x14ac:dyDescent="0.25">
      <c r="A206" s="93">
        <f t="shared" si="43"/>
        <v>172</v>
      </c>
      <c r="B206" s="94">
        <f t="shared" si="44"/>
        <v>0.04</v>
      </c>
      <c r="C206" s="95">
        <f t="shared" si="45"/>
        <v>891.52517919255206</v>
      </c>
      <c r="D206" s="96">
        <f t="shared" si="46"/>
        <v>1909.6611818618378</v>
      </c>
      <c r="E206" s="95">
        <f t="shared" si="51"/>
        <v>0</v>
      </c>
      <c r="F206" s="95"/>
      <c r="G206" s="95">
        <f t="shared" si="50"/>
        <v>0</v>
      </c>
      <c r="H206" s="95">
        <f t="shared" si="47"/>
        <v>1018.1360026692857</v>
      </c>
      <c r="I206" s="95">
        <f t="shared" si="48"/>
        <v>266439.41775509634</v>
      </c>
      <c r="J206" s="95"/>
      <c r="N206" s="27"/>
      <c r="AB206" s="29" t="s">
        <v>0</v>
      </c>
      <c r="CA206" s="26">
        <f t="shared" si="41"/>
        <v>178</v>
      </c>
      <c r="CB206" s="88">
        <f t="shared" si="36"/>
        <v>0.04</v>
      </c>
      <c r="CC206" s="47">
        <f t="shared" si="37"/>
        <v>870.99201374261884</v>
      </c>
      <c r="CD206" s="81">
        <f t="shared" si="38"/>
        <v>1909.6611818618378</v>
      </c>
      <c r="CE206" s="47">
        <f t="shared" si="39"/>
        <v>0</v>
      </c>
      <c r="CF206" s="47">
        <f t="shared" si="49"/>
        <v>0</v>
      </c>
      <c r="CG206" s="47">
        <f t="shared" si="42"/>
        <v>1038.669168119219</v>
      </c>
      <c r="CH206" s="47">
        <f t="shared" si="40"/>
        <v>260258.93495466645</v>
      </c>
    </row>
    <row r="207" spans="1:86" x14ac:dyDescent="0.25">
      <c r="A207" s="93">
        <f t="shared" si="43"/>
        <v>173</v>
      </c>
      <c r="B207" s="94">
        <f t="shared" si="44"/>
        <v>0.04</v>
      </c>
      <c r="C207" s="95">
        <f t="shared" si="45"/>
        <v>888.13139251698772</v>
      </c>
      <c r="D207" s="96">
        <f t="shared" si="46"/>
        <v>1909.6611818618378</v>
      </c>
      <c r="E207" s="95">
        <f t="shared" si="51"/>
        <v>0</v>
      </c>
      <c r="F207" s="95"/>
      <c r="G207" s="95">
        <f t="shared" ref="G207:G215" si="52">IF(I206&gt;1,IF(G195&gt;1,IF(I206&lt;$E$13,(I206-D207+C207),G195),0),0)</f>
        <v>0</v>
      </c>
      <c r="H207" s="95">
        <f t="shared" si="47"/>
        <v>1021.5297893448501</v>
      </c>
      <c r="I207" s="95">
        <f t="shared" si="48"/>
        <v>265417.88796575146</v>
      </c>
      <c r="J207" s="95"/>
      <c r="N207" s="27"/>
      <c r="AB207" s="29" t="s">
        <v>0</v>
      </c>
      <c r="CA207" s="26">
        <f t="shared" si="41"/>
        <v>179</v>
      </c>
      <c r="CB207" s="88">
        <f t="shared" si="36"/>
        <v>0.04</v>
      </c>
      <c r="CC207" s="47">
        <f t="shared" si="37"/>
        <v>867.52978318222142</v>
      </c>
      <c r="CD207" s="81">
        <f t="shared" si="38"/>
        <v>1909.6611818618378</v>
      </c>
      <c r="CE207" s="47">
        <f t="shared" si="39"/>
        <v>0</v>
      </c>
      <c r="CF207" s="47">
        <f t="shared" si="49"/>
        <v>0</v>
      </c>
      <c r="CG207" s="47">
        <f t="shared" si="42"/>
        <v>1042.1313986796163</v>
      </c>
      <c r="CH207" s="47">
        <f t="shared" si="40"/>
        <v>259216.80355598681</v>
      </c>
    </row>
    <row r="208" spans="1:86" x14ac:dyDescent="0.25">
      <c r="A208" s="93">
        <f t="shared" si="43"/>
        <v>174</v>
      </c>
      <c r="B208" s="94">
        <f t="shared" si="44"/>
        <v>0.04</v>
      </c>
      <c r="C208" s="95">
        <f t="shared" si="45"/>
        <v>884.72629321917145</v>
      </c>
      <c r="D208" s="96">
        <f t="shared" si="46"/>
        <v>1909.6611818618378</v>
      </c>
      <c r="E208" s="95">
        <f t="shared" si="51"/>
        <v>0</v>
      </c>
      <c r="F208" s="95"/>
      <c r="G208" s="95">
        <f t="shared" si="52"/>
        <v>0</v>
      </c>
      <c r="H208" s="95">
        <f t="shared" si="47"/>
        <v>1024.9348886426665</v>
      </c>
      <c r="I208" s="95">
        <f t="shared" si="48"/>
        <v>264392.95307710877</v>
      </c>
      <c r="J208" s="95"/>
      <c r="N208" s="27"/>
      <c r="AB208" s="29" t="s">
        <v>0</v>
      </c>
      <c r="CA208" s="26">
        <f t="shared" si="41"/>
        <v>180</v>
      </c>
      <c r="CB208" s="88">
        <f t="shared" si="36"/>
        <v>0.04</v>
      </c>
      <c r="CC208" s="47">
        <f t="shared" si="37"/>
        <v>864.05601185328931</v>
      </c>
      <c r="CD208" s="81">
        <f t="shared" si="38"/>
        <v>1909.6611818618378</v>
      </c>
      <c r="CE208" s="47">
        <f t="shared" si="39"/>
        <v>0</v>
      </c>
      <c r="CF208" s="47">
        <f t="shared" si="49"/>
        <v>0</v>
      </c>
      <c r="CG208" s="47">
        <f t="shared" si="42"/>
        <v>1045.6051700085486</v>
      </c>
      <c r="CH208" s="47">
        <f t="shared" si="40"/>
        <v>258171.19838597826</v>
      </c>
    </row>
    <row r="209" spans="1:86" x14ac:dyDescent="0.25">
      <c r="A209" s="93">
        <f t="shared" si="43"/>
        <v>175</v>
      </c>
      <c r="B209" s="94">
        <f t="shared" si="44"/>
        <v>0.04</v>
      </c>
      <c r="C209" s="95">
        <f t="shared" si="45"/>
        <v>881.30984359036256</v>
      </c>
      <c r="D209" s="96">
        <f t="shared" si="46"/>
        <v>1909.6611818618378</v>
      </c>
      <c r="E209" s="95">
        <f t="shared" si="51"/>
        <v>0</v>
      </c>
      <c r="F209" s="95"/>
      <c r="G209" s="95">
        <f t="shared" si="52"/>
        <v>0</v>
      </c>
      <c r="H209" s="95">
        <f t="shared" si="47"/>
        <v>1028.3513382714752</v>
      </c>
      <c r="I209" s="95">
        <f t="shared" si="48"/>
        <v>263364.60173883731</v>
      </c>
      <c r="J209" s="95"/>
      <c r="N209" s="27"/>
      <c r="AB209" s="29" t="s">
        <v>0</v>
      </c>
      <c r="CA209" s="26">
        <f t="shared" si="41"/>
        <v>181</v>
      </c>
      <c r="CB209" s="88">
        <f t="shared" si="36"/>
        <v>0.04</v>
      </c>
      <c r="CC209" s="47">
        <f t="shared" si="37"/>
        <v>860.57066128659415</v>
      </c>
      <c r="CD209" s="81">
        <f t="shared" si="38"/>
        <v>1909.6611818618378</v>
      </c>
      <c r="CE209" s="47">
        <f t="shared" si="39"/>
        <v>0</v>
      </c>
      <c r="CF209" s="47">
        <f t="shared" si="49"/>
        <v>0</v>
      </c>
      <c r="CG209" s="47">
        <f t="shared" si="42"/>
        <v>1049.0905205752438</v>
      </c>
      <c r="CH209" s="47">
        <f t="shared" si="40"/>
        <v>257122.10786540303</v>
      </c>
    </row>
    <row r="210" spans="1:86" x14ac:dyDescent="0.25">
      <c r="A210" s="93">
        <f t="shared" si="43"/>
        <v>176</v>
      </c>
      <c r="B210" s="94">
        <f t="shared" si="44"/>
        <v>0.04</v>
      </c>
      <c r="C210" s="95">
        <f t="shared" si="45"/>
        <v>877.88200579612442</v>
      </c>
      <c r="D210" s="96">
        <f t="shared" si="46"/>
        <v>1909.6611818618378</v>
      </c>
      <c r="E210" s="95">
        <f t="shared" si="51"/>
        <v>0</v>
      </c>
      <c r="F210" s="95"/>
      <c r="G210" s="95">
        <f t="shared" si="52"/>
        <v>0</v>
      </c>
      <c r="H210" s="95">
        <f t="shared" si="47"/>
        <v>1031.7791760657133</v>
      </c>
      <c r="I210" s="95">
        <f t="shared" si="48"/>
        <v>262332.82256277162</v>
      </c>
      <c r="J210" s="95"/>
      <c r="N210" s="27"/>
      <c r="AB210" s="29" t="s">
        <v>0</v>
      </c>
      <c r="CA210" s="26">
        <f t="shared" si="41"/>
        <v>182</v>
      </c>
      <c r="CB210" s="88">
        <f t="shared" si="36"/>
        <v>0.04</v>
      </c>
      <c r="CC210" s="47">
        <f t="shared" si="37"/>
        <v>857.0736928846768</v>
      </c>
      <c r="CD210" s="81">
        <f t="shared" si="38"/>
        <v>1909.6611818618378</v>
      </c>
      <c r="CE210" s="47">
        <f t="shared" si="39"/>
        <v>0</v>
      </c>
      <c r="CF210" s="47">
        <f t="shared" si="49"/>
        <v>0</v>
      </c>
      <c r="CG210" s="47">
        <f t="shared" si="42"/>
        <v>1052.587488977161</v>
      </c>
      <c r="CH210" s="47">
        <f t="shared" si="40"/>
        <v>256069.52037642588</v>
      </c>
    </row>
    <row r="211" spans="1:86" x14ac:dyDescent="0.25">
      <c r="A211" s="93">
        <f t="shared" si="43"/>
        <v>177</v>
      </c>
      <c r="B211" s="94">
        <f t="shared" si="44"/>
        <v>0.04</v>
      </c>
      <c r="C211" s="95">
        <f t="shared" si="45"/>
        <v>874.44274187590543</v>
      </c>
      <c r="D211" s="96">
        <f t="shared" si="46"/>
        <v>1909.6611818618378</v>
      </c>
      <c r="E211" s="95">
        <f t="shared" si="51"/>
        <v>0</v>
      </c>
      <c r="F211" s="95"/>
      <c r="G211" s="95">
        <f t="shared" si="52"/>
        <v>0</v>
      </c>
      <c r="H211" s="95">
        <f t="shared" si="47"/>
        <v>1035.2184399859325</v>
      </c>
      <c r="I211" s="95">
        <f t="shared" si="48"/>
        <v>261297.60412278568</v>
      </c>
      <c r="J211" s="95"/>
      <c r="N211" s="27"/>
      <c r="AB211" s="29" t="s">
        <v>0</v>
      </c>
      <c r="CA211" s="26">
        <f t="shared" si="41"/>
        <v>183</v>
      </c>
      <c r="CB211" s="88">
        <f t="shared" si="36"/>
        <v>0.04</v>
      </c>
      <c r="CC211" s="47">
        <f t="shared" si="37"/>
        <v>853.56506792141965</v>
      </c>
      <c r="CD211" s="81">
        <f t="shared" si="38"/>
        <v>1909.6611818618378</v>
      </c>
      <c r="CE211" s="47">
        <f t="shared" si="39"/>
        <v>0</v>
      </c>
      <c r="CF211" s="47">
        <f t="shared" si="49"/>
        <v>0</v>
      </c>
      <c r="CG211" s="47">
        <f t="shared" si="42"/>
        <v>1056.096113940418</v>
      </c>
      <c r="CH211" s="47">
        <f t="shared" si="40"/>
        <v>255013.42426248547</v>
      </c>
    </row>
    <row r="212" spans="1:86" x14ac:dyDescent="0.25">
      <c r="A212" s="93">
        <f t="shared" si="43"/>
        <v>178</v>
      </c>
      <c r="B212" s="94">
        <f t="shared" si="44"/>
        <v>0.04</v>
      </c>
      <c r="C212" s="95">
        <f t="shared" si="45"/>
        <v>870.99201374261884</v>
      </c>
      <c r="D212" s="96">
        <f t="shared" si="46"/>
        <v>1909.6611818618378</v>
      </c>
      <c r="E212" s="95">
        <f t="shared" si="51"/>
        <v>0</v>
      </c>
      <c r="F212" s="95"/>
      <c r="G212" s="95">
        <f t="shared" si="52"/>
        <v>0</v>
      </c>
      <c r="H212" s="95">
        <f t="shared" si="47"/>
        <v>1038.669168119219</v>
      </c>
      <c r="I212" s="95">
        <f t="shared" si="48"/>
        <v>260258.93495466645</v>
      </c>
      <c r="J212" s="95"/>
      <c r="N212" s="27"/>
      <c r="AB212" s="29" t="s">
        <v>0</v>
      </c>
      <c r="CA212" s="26">
        <f t="shared" si="41"/>
        <v>184</v>
      </c>
      <c r="CB212" s="88">
        <f t="shared" si="36"/>
        <v>0.04</v>
      </c>
      <c r="CC212" s="47">
        <f t="shared" si="37"/>
        <v>850.04474754161811</v>
      </c>
      <c r="CD212" s="81">
        <f t="shared" si="38"/>
        <v>1909.6611818618378</v>
      </c>
      <c r="CE212" s="47">
        <f t="shared" si="39"/>
        <v>0</v>
      </c>
      <c r="CF212" s="47">
        <f t="shared" si="49"/>
        <v>0</v>
      </c>
      <c r="CG212" s="47">
        <f t="shared" si="42"/>
        <v>1059.6164343202197</v>
      </c>
      <c r="CH212" s="47">
        <f t="shared" si="40"/>
        <v>253953.80782816524</v>
      </c>
    </row>
    <row r="213" spans="1:86" x14ac:dyDescent="0.25">
      <c r="A213" s="93">
        <f t="shared" si="43"/>
        <v>179</v>
      </c>
      <c r="B213" s="94">
        <f t="shared" si="44"/>
        <v>0.04</v>
      </c>
      <c r="C213" s="95">
        <f t="shared" si="45"/>
        <v>867.52978318222142</v>
      </c>
      <c r="D213" s="96">
        <f t="shared" si="46"/>
        <v>1909.6611818618378</v>
      </c>
      <c r="E213" s="95">
        <f t="shared" si="51"/>
        <v>0</v>
      </c>
      <c r="F213" s="95"/>
      <c r="G213" s="95">
        <f t="shared" si="52"/>
        <v>0</v>
      </c>
      <c r="H213" s="95">
        <f t="shared" si="47"/>
        <v>1042.1313986796163</v>
      </c>
      <c r="I213" s="95">
        <f t="shared" si="48"/>
        <v>259216.80355598681</v>
      </c>
      <c r="J213" s="95"/>
      <c r="N213" s="27"/>
      <c r="AB213" s="29" t="s">
        <v>0</v>
      </c>
      <c r="CA213" s="26">
        <f t="shared" si="41"/>
        <v>185</v>
      </c>
      <c r="CB213" s="88">
        <f t="shared" si="36"/>
        <v>0.04</v>
      </c>
      <c r="CC213" s="47">
        <f t="shared" si="37"/>
        <v>846.51269276055086</v>
      </c>
      <c r="CD213" s="81">
        <f t="shared" si="38"/>
        <v>1909.6611818618378</v>
      </c>
      <c r="CE213" s="47">
        <f t="shared" si="39"/>
        <v>0</v>
      </c>
      <c r="CF213" s="47">
        <f t="shared" si="49"/>
        <v>0</v>
      </c>
      <c r="CG213" s="47">
        <f t="shared" si="42"/>
        <v>1063.1484891012869</v>
      </c>
      <c r="CH213" s="47">
        <f t="shared" si="40"/>
        <v>252890.65933906395</v>
      </c>
    </row>
    <row r="214" spans="1:86" x14ac:dyDescent="0.25">
      <c r="A214" s="93">
        <f t="shared" si="43"/>
        <v>180</v>
      </c>
      <c r="B214" s="94">
        <f t="shared" si="44"/>
        <v>0.04</v>
      </c>
      <c r="C214" s="95">
        <f t="shared" si="45"/>
        <v>864.05601185328931</v>
      </c>
      <c r="D214" s="96">
        <f t="shared" si="46"/>
        <v>1909.6611818618378</v>
      </c>
      <c r="E214" s="95">
        <f t="shared" si="51"/>
        <v>0</v>
      </c>
      <c r="F214" s="95"/>
      <c r="G214" s="95">
        <f t="shared" si="52"/>
        <v>0</v>
      </c>
      <c r="H214" s="95">
        <f t="shared" si="47"/>
        <v>1045.6051700085486</v>
      </c>
      <c r="I214" s="95">
        <f t="shared" si="48"/>
        <v>258171.19838597826</v>
      </c>
      <c r="J214" s="95"/>
      <c r="N214" s="27">
        <v>15</v>
      </c>
      <c r="AB214" s="29" t="s">
        <v>0</v>
      </c>
      <c r="CA214" s="26">
        <f t="shared" si="41"/>
        <v>186</v>
      </c>
      <c r="CB214" s="88">
        <f t="shared" si="36"/>
        <v>0.04</v>
      </c>
      <c r="CC214" s="47">
        <f t="shared" si="37"/>
        <v>842.96886446354654</v>
      </c>
      <c r="CD214" s="81">
        <f t="shared" si="38"/>
        <v>1909.6611818618378</v>
      </c>
      <c r="CE214" s="47">
        <f t="shared" si="39"/>
        <v>0</v>
      </c>
      <c r="CF214" s="47">
        <f t="shared" si="49"/>
        <v>0</v>
      </c>
      <c r="CG214" s="47">
        <f t="shared" si="42"/>
        <v>1066.6923173982914</v>
      </c>
      <c r="CH214" s="47">
        <f t="shared" si="40"/>
        <v>251823.96702166565</v>
      </c>
    </row>
    <row r="215" spans="1:86" x14ac:dyDescent="0.25">
      <c r="A215" s="93">
        <f t="shared" si="43"/>
        <v>181</v>
      </c>
      <c r="B215" s="94">
        <f t="shared" si="44"/>
        <v>0.04</v>
      </c>
      <c r="C215" s="95">
        <f t="shared" si="45"/>
        <v>860.57066128659415</v>
      </c>
      <c r="D215" s="96">
        <f t="shared" si="46"/>
        <v>1909.6611818618378</v>
      </c>
      <c r="E215" s="95">
        <f t="shared" si="51"/>
        <v>0</v>
      </c>
      <c r="F215" s="95"/>
      <c r="G215" s="95">
        <f t="shared" si="52"/>
        <v>0</v>
      </c>
      <c r="H215" s="95">
        <f t="shared" si="47"/>
        <v>1049.0905205752438</v>
      </c>
      <c r="I215" s="95">
        <f t="shared" si="48"/>
        <v>257122.10786540303</v>
      </c>
      <c r="J215" s="95"/>
      <c r="N215" s="27"/>
      <c r="AB215" s="29" t="s">
        <v>0</v>
      </c>
      <c r="CA215" s="26">
        <f t="shared" si="41"/>
        <v>187</v>
      </c>
      <c r="CB215" s="88">
        <f t="shared" si="36"/>
        <v>0.04</v>
      </c>
      <c r="CC215" s="47">
        <f t="shared" si="37"/>
        <v>839.41322340555212</v>
      </c>
      <c r="CD215" s="81">
        <f t="shared" si="38"/>
        <v>1909.6611818618378</v>
      </c>
      <c r="CE215" s="47">
        <f t="shared" si="39"/>
        <v>0</v>
      </c>
      <c r="CF215" s="47">
        <f t="shared" si="49"/>
        <v>0</v>
      </c>
      <c r="CG215" s="47">
        <f t="shared" si="42"/>
        <v>1070.2479584562857</v>
      </c>
      <c r="CH215" s="47">
        <f t="shared" si="40"/>
        <v>250753.71906320937</v>
      </c>
    </row>
    <row r="216" spans="1:86" x14ac:dyDescent="0.25">
      <c r="A216" s="93">
        <f t="shared" si="43"/>
        <v>182</v>
      </c>
      <c r="B216" s="94">
        <f t="shared" si="44"/>
        <v>0.04</v>
      </c>
      <c r="C216" s="95">
        <f t="shared" si="45"/>
        <v>857.0736928846768</v>
      </c>
      <c r="D216" s="96">
        <f t="shared" si="46"/>
        <v>1909.6611818618378</v>
      </c>
      <c r="E216" s="95">
        <f t="shared" si="51"/>
        <v>0</v>
      </c>
      <c r="F216" s="95"/>
      <c r="G216" s="95">
        <f t="shared" ref="G216:G247" si="53">IF(G204 &gt; 1, IF(I215&lt;$E$13,(I215-D216+C216),G204), 0)</f>
        <v>0</v>
      </c>
      <c r="H216" s="95">
        <f t="shared" si="47"/>
        <v>1052.587488977161</v>
      </c>
      <c r="I216" s="95">
        <f t="shared" si="48"/>
        <v>256069.52037642588</v>
      </c>
      <c r="J216" s="95"/>
      <c r="N216" s="27"/>
      <c r="AB216" s="29" t="s">
        <v>0</v>
      </c>
      <c r="CA216" s="26">
        <f t="shared" si="41"/>
        <v>188</v>
      </c>
      <c r="CB216" s="88">
        <f t="shared" si="36"/>
        <v>0.04</v>
      </c>
      <c r="CC216" s="47">
        <f t="shared" si="37"/>
        <v>835.84573021069798</v>
      </c>
      <c r="CD216" s="81">
        <f t="shared" si="38"/>
        <v>1909.6611818618378</v>
      </c>
      <c r="CE216" s="47">
        <f t="shared" si="39"/>
        <v>0</v>
      </c>
      <c r="CF216" s="47">
        <f t="shared" si="49"/>
        <v>0</v>
      </c>
      <c r="CG216" s="47">
        <f t="shared" si="42"/>
        <v>1073.8154516511399</v>
      </c>
      <c r="CH216" s="47">
        <f t="shared" si="40"/>
        <v>249679.90361155823</v>
      </c>
    </row>
    <row r="217" spans="1:86" x14ac:dyDescent="0.25">
      <c r="A217" s="93">
        <f t="shared" si="43"/>
        <v>183</v>
      </c>
      <c r="B217" s="94">
        <f t="shared" si="44"/>
        <v>0.04</v>
      </c>
      <c r="C217" s="95">
        <f t="shared" si="45"/>
        <v>853.56506792141965</v>
      </c>
      <c r="D217" s="96">
        <f t="shared" si="46"/>
        <v>1909.6611818618378</v>
      </c>
      <c r="E217" s="95">
        <f t="shared" si="51"/>
        <v>0</v>
      </c>
      <c r="F217" s="95"/>
      <c r="G217" s="95">
        <f t="shared" si="53"/>
        <v>0</v>
      </c>
      <c r="H217" s="95">
        <f t="shared" si="47"/>
        <v>1056.096113940418</v>
      </c>
      <c r="I217" s="95">
        <f t="shared" si="48"/>
        <v>255013.42426248547</v>
      </c>
      <c r="J217" s="95"/>
      <c r="N217" s="27"/>
      <c r="AB217" s="29" t="s">
        <v>0</v>
      </c>
      <c r="CA217" s="26">
        <f t="shared" si="41"/>
        <v>189</v>
      </c>
      <c r="CB217" s="88">
        <f t="shared" si="36"/>
        <v>0.04</v>
      </c>
      <c r="CC217" s="47">
        <f t="shared" si="37"/>
        <v>832.26634537186067</v>
      </c>
      <c r="CD217" s="81">
        <f t="shared" si="38"/>
        <v>1909.6611818618378</v>
      </c>
      <c r="CE217" s="47">
        <f t="shared" si="39"/>
        <v>0</v>
      </c>
      <c r="CF217" s="47">
        <f t="shared" si="49"/>
        <v>0</v>
      </c>
      <c r="CG217" s="47">
        <f t="shared" si="42"/>
        <v>1077.394836489977</v>
      </c>
      <c r="CH217" s="47">
        <f t="shared" si="40"/>
        <v>248602.50877506824</v>
      </c>
    </row>
    <row r="218" spans="1:86" x14ac:dyDescent="0.25">
      <c r="A218" s="93">
        <f t="shared" si="43"/>
        <v>184</v>
      </c>
      <c r="B218" s="94">
        <f t="shared" si="44"/>
        <v>0.04</v>
      </c>
      <c r="C218" s="95">
        <f t="shared" si="45"/>
        <v>850.04474754161811</v>
      </c>
      <c r="D218" s="96">
        <f t="shared" si="46"/>
        <v>1909.6611818618378</v>
      </c>
      <c r="E218" s="95">
        <f t="shared" si="51"/>
        <v>0</v>
      </c>
      <c r="F218" s="95"/>
      <c r="G218" s="95">
        <f t="shared" si="53"/>
        <v>0</v>
      </c>
      <c r="H218" s="95">
        <f t="shared" si="47"/>
        <v>1059.6164343202197</v>
      </c>
      <c r="I218" s="95">
        <f t="shared" si="48"/>
        <v>253953.80782816524</v>
      </c>
      <c r="J218" s="95"/>
      <c r="N218" s="27"/>
      <c r="AB218" s="29" t="s">
        <v>0</v>
      </c>
      <c r="CA218" s="26">
        <f t="shared" si="41"/>
        <v>190</v>
      </c>
      <c r="CB218" s="88">
        <f t="shared" si="36"/>
        <v>0.04</v>
      </c>
      <c r="CC218" s="47">
        <f t="shared" si="37"/>
        <v>828.67502925022745</v>
      </c>
      <c r="CD218" s="81">
        <f t="shared" si="38"/>
        <v>1909.6611818618378</v>
      </c>
      <c r="CE218" s="47">
        <f t="shared" si="39"/>
        <v>0</v>
      </c>
      <c r="CF218" s="47">
        <f t="shared" si="49"/>
        <v>0</v>
      </c>
      <c r="CG218" s="47">
        <f t="shared" si="42"/>
        <v>1080.9861526116104</v>
      </c>
      <c r="CH218" s="47">
        <f t="shared" si="40"/>
        <v>247521.52262245663</v>
      </c>
    </row>
    <row r="219" spans="1:86" x14ac:dyDescent="0.25">
      <c r="A219" s="93">
        <f t="shared" si="43"/>
        <v>185</v>
      </c>
      <c r="B219" s="94">
        <f t="shared" si="44"/>
        <v>0.04</v>
      </c>
      <c r="C219" s="95">
        <f t="shared" si="45"/>
        <v>846.51269276055086</v>
      </c>
      <c r="D219" s="96">
        <f t="shared" si="46"/>
        <v>1909.6611818618378</v>
      </c>
      <c r="E219" s="95">
        <f t="shared" si="51"/>
        <v>0</v>
      </c>
      <c r="F219" s="95"/>
      <c r="G219" s="95">
        <f t="shared" si="53"/>
        <v>0</v>
      </c>
      <c r="H219" s="95">
        <f t="shared" si="47"/>
        <v>1063.1484891012869</v>
      </c>
      <c r="I219" s="95">
        <f t="shared" si="48"/>
        <v>252890.65933906395</v>
      </c>
      <c r="J219" s="95"/>
      <c r="N219" s="27"/>
      <c r="AB219" s="29" t="s">
        <v>0</v>
      </c>
      <c r="CA219" s="26">
        <f t="shared" si="41"/>
        <v>191</v>
      </c>
      <c r="CB219" s="88">
        <f t="shared" si="36"/>
        <v>0.04</v>
      </c>
      <c r="CC219" s="47">
        <f t="shared" si="37"/>
        <v>825.07174207485548</v>
      </c>
      <c r="CD219" s="81">
        <f t="shared" si="38"/>
        <v>1909.6611818618378</v>
      </c>
      <c r="CE219" s="47">
        <f t="shared" si="39"/>
        <v>0</v>
      </c>
      <c r="CF219" s="47">
        <f t="shared" si="49"/>
        <v>0</v>
      </c>
      <c r="CG219" s="47">
        <f t="shared" si="42"/>
        <v>1084.5894397869824</v>
      </c>
      <c r="CH219" s="47">
        <f t="shared" si="40"/>
        <v>246436.93318266966</v>
      </c>
    </row>
    <row r="220" spans="1:86" x14ac:dyDescent="0.25">
      <c r="A220" s="93">
        <f t="shared" si="43"/>
        <v>186</v>
      </c>
      <c r="B220" s="94">
        <f t="shared" si="44"/>
        <v>0.04</v>
      </c>
      <c r="C220" s="95">
        <f t="shared" si="45"/>
        <v>842.96886446354654</v>
      </c>
      <c r="D220" s="96">
        <f t="shared" si="46"/>
        <v>1909.6611818618378</v>
      </c>
      <c r="E220" s="95">
        <f t="shared" si="51"/>
        <v>0</v>
      </c>
      <c r="F220" s="95"/>
      <c r="G220" s="95">
        <f t="shared" si="53"/>
        <v>0</v>
      </c>
      <c r="H220" s="95">
        <f t="shared" si="47"/>
        <v>1066.6923173982914</v>
      </c>
      <c r="I220" s="95">
        <f t="shared" si="48"/>
        <v>251823.96702166565</v>
      </c>
      <c r="J220" s="95"/>
      <c r="N220" s="27"/>
      <c r="AB220" s="29" t="s">
        <v>0</v>
      </c>
      <c r="CA220" s="26">
        <f t="shared" si="41"/>
        <v>192</v>
      </c>
      <c r="CB220" s="88">
        <f t="shared" si="36"/>
        <v>0.04</v>
      </c>
      <c r="CC220" s="47">
        <f t="shared" si="37"/>
        <v>821.45644394223211</v>
      </c>
      <c r="CD220" s="81">
        <f t="shared" si="38"/>
        <v>1909.6611818618378</v>
      </c>
      <c r="CE220" s="47">
        <f t="shared" si="39"/>
        <v>0</v>
      </c>
      <c r="CF220" s="47">
        <f t="shared" si="49"/>
        <v>0</v>
      </c>
      <c r="CG220" s="47">
        <f t="shared" si="42"/>
        <v>1088.2047379196056</v>
      </c>
      <c r="CH220" s="47">
        <f t="shared" si="40"/>
        <v>245348.72844475004</v>
      </c>
    </row>
    <row r="221" spans="1:86" x14ac:dyDescent="0.25">
      <c r="A221" s="93">
        <f t="shared" si="43"/>
        <v>187</v>
      </c>
      <c r="B221" s="94">
        <f t="shared" si="44"/>
        <v>0.04</v>
      </c>
      <c r="C221" s="95">
        <f t="shared" si="45"/>
        <v>839.41322340555212</v>
      </c>
      <c r="D221" s="96">
        <f t="shared" si="46"/>
        <v>1909.6611818618378</v>
      </c>
      <c r="E221" s="95">
        <f t="shared" si="51"/>
        <v>0</v>
      </c>
      <c r="F221" s="95"/>
      <c r="G221" s="95">
        <f t="shared" si="53"/>
        <v>0</v>
      </c>
      <c r="H221" s="95">
        <f t="shared" si="47"/>
        <v>1070.2479584562857</v>
      </c>
      <c r="I221" s="95">
        <f t="shared" si="48"/>
        <v>250753.71906320937</v>
      </c>
      <c r="J221" s="95"/>
      <c r="N221" s="27"/>
      <c r="AB221" s="29" t="s">
        <v>0</v>
      </c>
      <c r="CA221" s="26">
        <f t="shared" si="41"/>
        <v>193</v>
      </c>
      <c r="CB221" s="88">
        <f t="shared" ref="CB221:CB284" si="54">IF(CH220&lt;1,"",$CE$7)</f>
        <v>0.04</v>
      </c>
      <c r="CC221" s="47">
        <f t="shared" ref="CC221:CC284" si="55">IF(CH220&lt;1,"",(CH220*(CB221*30)/360))</f>
        <v>817.8290948158334</v>
      </c>
      <c r="CD221" s="81">
        <f t="shared" ref="CD221:CD284" si="56">IF(CH220&lt;1,"",$CE$9)</f>
        <v>1909.6611818618378</v>
      </c>
      <c r="CE221" s="47">
        <f t="shared" ref="CE221:CE284" si="57">IF(CH220&lt;1,"",$CE$12)</f>
        <v>0</v>
      </c>
      <c r="CF221" s="47">
        <f t="shared" si="49"/>
        <v>0</v>
      </c>
      <c r="CG221" s="47">
        <f t="shared" si="42"/>
        <v>1091.8320870460043</v>
      </c>
      <c r="CH221" s="47">
        <f t="shared" ref="CH221:CH284" si="58">IF(CH220-CG221&lt;1,0,CH220-CG221)</f>
        <v>244256.89635770404</v>
      </c>
    </row>
    <row r="222" spans="1:86" x14ac:dyDescent="0.25">
      <c r="A222" s="93">
        <f t="shared" si="43"/>
        <v>188</v>
      </c>
      <c r="B222" s="94">
        <f t="shared" si="44"/>
        <v>0.04</v>
      </c>
      <c r="C222" s="95">
        <f t="shared" si="45"/>
        <v>835.84573021069798</v>
      </c>
      <c r="D222" s="96">
        <f t="shared" si="46"/>
        <v>1909.6611818618378</v>
      </c>
      <c r="E222" s="95">
        <f t="shared" si="51"/>
        <v>0</v>
      </c>
      <c r="F222" s="95"/>
      <c r="G222" s="95">
        <f t="shared" si="53"/>
        <v>0</v>
      </c>
      <c r="H222" s="95">
        <f t="shared" si="47"/>
        <v>1073.8154516511399</v>
      </c>
      <c r="I222" s="95">
        <f t="shared" si="48"/>
        <v>249679.90361155823</v>
      </c>
      <c r="J222" s="95"/>
      <c r="N222" s="27"/>
      <c r="AB222" s="29" t="s">
        <v>0</v>
      </c>
      <c r="CA222" s="26">
        <f t="shared" ref="CA222:CA285" si="59">SUM(CA221+1)</f>
        <v>194</v>
      </c>
      <c r="CB222" s="88">
        <f t="shared" si="54"/>
        <v>0.04</v>
      </c>
      <c r="CC222" s="47">
        <f t="shared" si="55"/>
        <v>814.18965452568023</v>
      </c>
      <c r="CD222" s="81">
        <f t="shared" si="56"/>
        <v>1909.6611818618378</v>
      </c>
      <c r="CE222" s="47">
        <f t="shared" si="57"/>
        <v>0</v>
      </c>
      <c r="CF222" s="47">
        <f t="shared" si="49"/>
        <v>0</v>
      </c>
      <c r="CG222" s="47">
        <f t="shared" ref="CG222:CG285" si="60">IF(CH221&lt;1,0,(CD222+CE222+CF222)-CC222)</f>
        <v>1095.4715273361576</v>
      </c>
      <c r="CH222" s="47">
        <f t="shared" si="58"/>
        <v>243161.42483036788</v>
      </c>
    </row>
    <row r="223" spans="1:86" x14ac:dyDescent="0.25">
      <c r="A223" s="93">
        <f t="shared" si="43"/>
        <v>189</v>
      </c>
      <c r="B223" s="94">
        <f t="shared" si="44"/>
        <v>0.04</v>
      </c>
      <c r="C223" s="95">
        <f t="shared" si="45"/>
        <v>832.26634537186067</v>
      </c>
      <c r="D223" s="96">
        <f t="shared" si="46"/>
        <v>1909.6611818618378</v>
      </c>
      <c r="E223" s="95">
        <f t="shared" si="51"/>
        <v>0</v>
      </c>
      <c r="F223" s="95"/>
      <c r="G223" s="95">
        <f t="shared" si="53"/>
        <v>0</v>
      </c>
      <c r="H223" s="95">
        <f t="shared" si="47"/>
        <v>1077.394836489977</v>
      </c>
      <c r="I223" s="95">
        <f t="shared" si="48"/>
        <v>248602.50877506824</v>
      </c>
      <c r="J223" s="95"/>
      <c r="N223" s="27"/>
      <c r="AB223" s="29" t="s">
        <v>0</v>
      </c>
      <c r="CA223" s="26">
        <f t="shared" si="59"/>
        <v>195</v>
      </c>
      <c r="CB223" s="88">
        <f t="shared" si="54"/>
        <v>0.04</v>
      </c>
      <c r="CC223" s="47">
        <f t="shared" si="55"/>
        <v>810.53808276789289</v>
      </c>
      <c r="CD223" s="81">
        <f t="shared" si="56"/>
        <v>1909.6611818618378</v>
      </c>
      <c r="CE223" s="47">
        <f t="shared" si="57"/>
        <v>0</v>
      </c>
      <c r="CF223" s="47">
        <f t="shared" si="49"/>
        <v>0</v>
      </c>
      <c r="CG223" s="47">
        <f t="shared" si="60"/>
        <v>1099.1230990939448</v>
      </c>
      <c r="CH223" s="47">
        <f t="shared" si="58"/>
        <v>242062.30173127394</v>
      </c>
    </row>
    <row r="224" spans="1:86" x14ac:dyDescent="0.25">
      <c r="A224" s="93">
        <f t="shared" si="43"/>
        <v>190</v>
      </c>
      <c r="B224" s="94">
        <f t="shared" si="44"/>
        <v>0.04</v>
      </c>
      <c r="C224" s="95">
        <f t="shared" si="45"/>
        <v>828.67502925022745</v>
      </c>
      <c r="D224" s="96">
        <f t="shared" si="46"/>
        <v>1909.6611818618378</v>
      </c>
      <c r="E224" s="95">
        <f t="shared" si="51"/>
        <v>0</v>
      </c>
      <c r="F224" s="95"/>
      <c r="G224" s="95">
        <f t="shared" si="53"/>
        <v>0</v>
      </c>
      <c r="H224" s="95">
        <f t="shared" si="47"/>
        <v>1080.9861526116104</v>
      </c>
      <c r="I224" s="95">
        <f t="shared" si="48"/>
        <v>247521.52262245663</v>
      </c>
      <c r="J224" s="95"/>
      <c r="N224" s="27"/>
      <c r="AB224" s="29" t="s">
        <v>0</v>
      </c>
      <c r="CA224" s="26">
        <f t="shared" si="59"/>
        <v>196</v>
      </c>
      <c r="CB224" s="88">
        <f t="shared" si="54"/>
        <v>0.04</v>
      </c>
      <c r="CC224" s="47">
        <f t="shared" si="55"/>
        <v>806.87433910424636</v>
      </c>
      <c r="CD224" s="81">
        <f t="shared" si="56"/>
        <v>1909.6611818618378</v>
      </c>
      <c r="CE224" s="47">
        <f t="shared" si="57"/>
        <v>0</v>
      </c>
      <c r="CF224" s="47">
        <f t="shared" si="49"/>
        <v>0</v>
      </c>
      <c r="CG224" s="47">
        <f t="shared" si="60"/>
        <v>1102.7868427575913</v>
      </c>
      <c r="CH224" s="47">
        <f t="shared" si="58"/>
        <v>240959.51488851634</v>
      </c>
    </row>
    <row r="225" spans="1:86" x14ac:dyDescent="0.25">
      <c r="A225" s="93">
        <f t="shared" si="43"/>
        <v>191</v>
      </c>
      <c r="B225" s="94">
        <f t="shared" si="44"/>
        <v>0.04</v>
      </c>
      <c r="C225" s="95">
        <f t="shared" si="45"/>
        <v>825.07174207485548</v>
      </c>
      <c r="D225" s="96">
        <f t="shared" si="46"/>
        <v>1909.6611818618378</v>
      </c>
      <c r="E225" s="95">
        <f t="shared" si="51"/>
        <v>0</v>
      </c>
      <c r="F225" s="95"/>
      <c r="G225" s="95">
        <f t="shared" si="53"/>
        <v>0</v>
      </c>
      <c r="H225" s="95">
        <f t="shared" si="47"/>
        <v>1084.5894397869824</v>
      </c>
      <c r="I225" s="95">
        <f t="shared" si="48"/>
        <v>246436.93318266966</v>
      </c>
      <c r="J225" s="95"/>
      <c r="N225" s="27"/>
      <c r="AB225" s="29" t="s">
        <v>0</v>
      </c>
      <c r="CA225" s="26">
        <f t="shared" si="59"/>
        <v>197</v>
      </c>
      <c r="CB225" s="88">
        <f t="shared" si="54"/>
        <v>0.04</v>
      </c>
      <c r="CC225" s="47">
        <f t="shared" si="55"/>
        <v>803.19838296172111</v>
      </c>
      <c r="CD225" s="81">
        <f t="shared" si="56"/>
        <v>1909.6611818618378</v>
      </c>
      <c r="CE225" s="47">
        <f t="shared" si="57"/>
        <v>0</v>
      </c>
      <c r="CF225" s="47">
        <f t="shared" si="49"/>
        <v>0</v>
      </c>
      <c r="CG225" s="47">
        <f t="shared" si="60"/>
        <v>1106.4627989001167</v>
      </c>
      <c r="CH225" s="47">
        <f t="shared" si="58"/>
        <v>239853.05208961622</v>
      </c>
    </row>
    <row r="226" spans="1:86" x14ac:dyDescent="0.25">
      <c r="A226" s="93">
        <f t="shared" si="43"/>
        <v>192</v>
      </c>
      <c r="B226" s="94">
        <f t="shared" si="44"/>
        <v>0.04</v>
      </c>
      <c r="C226" s="95">
        <f t="shared" si="45"/>
        <v>821.45644394223211</v>
      </c>
      <c r="D226" s="96">
        <f t="shared" si="46"/>
        <v>1909.6611818618378</v>
      </c>
      <c r="E226" s="95">
        <f t="shared" si="51"/>
        <v>0</v>
      </c>
      <c r="F226" s="95"/>
      <c r="G226" s="95">
        <f t="shared" si="53"/>
        <v>0</v>
      </c>
      <c r="H226" s="95">
        <f t="shared" si="47"/>
        <v>1088.2047379196056</v>
      </c>
      <c r="I226" s="95">
        <f t="shared" si="48"/>
        <v>245348.72844475004</v>
      </c>
      <c r="J226" s="95"/>
      <c r="N226" s="27" t="s">
        <v>0</v>
      </c>
      <c r="AB226" s="29" t="s">
        <v>0</v>
      </c>
      <c r="CA226" s="26">
        <f t="shared" si="59"/>
        <v>198</v>
      </c>
      <c r="CB226" s="88">
        <f t="shared" si="54"/>
        <v>0.04</v>
      </c>
      <c r="CC226" s="47">
        <f t="shared" si="55"/>
        <v>799.51017363205403</v>
      </c>
      <c r="CD226" s="81">
        <f t="shared" si="56"/>
        <v>1909.6611818618378</v>
      </c>
      <c r="CE226" s="47">
        <f t="shared" si="57"/>
        <v>0</v>
      </c>
      <c r="CF226" s="47">
        <f t="shared" si="49"/>
        <v>0</v>
      </c>
      <c r="CG226" s="47">
        <f t="shared" si="60"/>
        <v>1110.1510082297837</v>
      </c>
      <c r="CH226" s="47">
        <f t="shared" si="58"/>
        <v>238742.90108138643</v>
      </c>
    </row>
    <row r="227" spans="1:86" x14ac:dyDescent="0.25">
      <c r="A227" s="93">
        <f t="shared" si="43"/>
        <v>193</v>
      </c>
      <c r="B227" s="94">
        <f t="shared" si="44"/>
        <v>0.04</v>
      </c>
      <c r="C227" s="95">
        <f t="shared" si="45"/>
        <v>817.8290948158334</v>
      </c>
      <c r="D227" s="96">
        <f t="shared" si="46"/>
        <v>1909.6611818618378</v>
      </c>
      <c r="E227" s="95">
        <f t="shared" si="51"/>
        <v>0</v>
      </c>
      <c r="F227" s="95"/>
      <c r="G227" s="95">
        <f t="shared" si="53"/>
        <v>0</v>
      </c>
      <c r="H227" s="95">
        <f t="shared" si="47"/>
        <v>1091.8320870460043</v>
      </c>
      <c r="I227" s="95">
        <f t="shared" si="48"/>
        <v>244256.89635770404</v>
      </c>
      <c r="J227" s="95"/>
      <c r="N227" s="27"/>
      <c r="AB227" s="29" t="s">
        <v>0</v>
      </c>
      <c r="CA227" s="26">
        <f t="shared" si="59"/>
        <v>199</v>
      </c>
      <c r="CB227" s="88">
        <f t="shared" si="54"/>
        <v>0.04</v>
      </c>
      <c r="CC227" s="47">
        <f t="shared" si="55"/>
        <v>795.80967027128804</v>
      </c>
      <c r="CD227" s="81">
        <f t="shared" si="56"/>
        <v>1909.6611818618378</v>
      </c>
      <c r="CE227" s="47">
        <f t="shared" si="57"/>
        <v>0</v>
      </c>
      <c r="CF227" s="47">
        <f t="shared" si="49"/>
        <v>0</v>
      </c>
      <c r="CG227" s="47">
        <f t="shared" si="60"/>
        <v>1113.8515115905498</v>
      </c>
      <c r="CH227" s="47">
        <f t="shared" si="58"/>
        <v>237629.04956979587</v>
      </c>
    </row>
    <row r="228" spans="1:86" x14ac:dyDescent="0.25">
      <c r="A228" s="93">
        <f t="shared" ref="A228:A291" si="61">IF(I227&lt;1,"",A227+1)</f>
        <v>194</v>
      </c>
      <c r="B228" s="94">
        <f t="shared" ref="B228:B291" si="62">IF(I227&lt;1,"",$E$7)</f>
        <v>0.04</v>
      </c>
      <c r="C228" s="95">
        <f t="shared" ref="C228:C291" si="63">IF(I227&lt;1,0,(I227*(B228*30)/360))</f>
        <v>814.18965452568023</v>
      </c>
      <c r="D228" s="96">
        <f t="shared" ref="D228:D291" si="64">IF(I227 &gt; 1, IF(I227-D227&lt;1,(I227+C228),$E$9), 0)</f>
        <v>1909.6611818618378</v>
      </c>
      <c r="E228" s="95">
        <f t="shared" si="51"/>
        <v>0</v>
      </c>
      <c r="F228" s="95"/>
      <c r="G228" s="95">
        <f t="shared" si="53"/>
        <v>0</v>
      </c>
      <c r="H228" s="95">
        <f t="shared" ref="H228:H291" si="65">IF(I227&lt;1,0,IF((D228+E228+G228)-C228&gt;=(I227),(I227),(D228+E228+G228)-C228))</f>
        <v>1095.4715273361576</v>
      </c>
      <c r="I228" s="95">
        <f t="shared" ref="I228:I291" si="66">IF(I227-H228&lt;1,0,I227-H228)</f>
        <v>243161.42483036788</v>
      </c>
      <c r="J228" s="95"/>
      <c r="N228" s="27"/>
      <c r="AB228" s="29" t="s">
        <v>0</v>
      </c>
      <c r="CA228" s="26">
        <f t="shared" si="59"/>
        <v>200</v>
      </c>
      <c r="CB228" s="88">
        <f t="shared" si="54"/>
        <v>0.04</v>
      </c>
      <c r="CC228" s="47">
        <f t="shared" si="55"/>
        <v>792.09683189931945</v>
      </c>
      <c r="CD228" s="81">
        <f t="shared" si="56"/>
        <v>1909.6611818618378</v>
      </c>
      <c r="CE228" s="47">
        <f t="shared" si="57"/>
        <v>0</v>
      </c>
      <c r="CF228" s="47">
        <f t="shared" si="49"/>
        <v>0</v>
      </c>
      <c r="CG228" s="47">
        <f t="shared" si="60"/>
        <v>1117.5643499625185</v>
      </c>
      <c r="CH228" s="47">
        <f t="shared" si="58"/>
        <v>236511.48521983335</v>
      </c>
    </row>
    <row r="229" spans="1:86" x14ac:dyDescent="0.25">
      <c r="A229" s="93">
        <f t="shared" si="61"/>
        <v>195</v>
      </c>
      <c r="B229" s="94">
        <f t="shared" si="62"/>
        <v>0.04</v>
      </c>
      <c r="C229" s="95">
        <f t="shared" si="63"/>
        <v>810.53808276789289</v>
      </c>
      <c r="D229" s="96">
        <f t="shared" si="64"/>
        <v>1909.6611818618378</v>
      </c>
      <c r="E229" s="95">
        <f t="shared" si="51"/>
        <v>0</v>
      </c>
      <c r="F229" s="95"/>
      <c r="G229" s="95">
        <f t="shared" si="53"/>
        <v>0</v>
      </c>
      <c r="H229" s="95">
        <f t="shared" si="65"/>
        <v>1099.1230990939448</v>
      </c>
      <c r="I229" s="95">
        <f t="shared" si="66"/>
        <v>242062.30173127394</v>
      </c>
      <c r="J229" s="95"/>
      <c r="N229" s="27"/>
      <c r="AB229" s="29" t="s">
        <v>0</v>
      </c>
      <c r="CA229" s="26">
        <f t="shared" si="59"/>
        <v>201</v>
      </c>
      <c r="CB229" s="88">
        <f t="shared" si="54"/>
        <v>0.04</v>
      </c>
      <c r="CC229" s="47">
        <f t="shared" si="55"/>
        <v>788.37161739944452</v>
      </c>
      <c r="CD229" s="81">
        <f t="shared" si="56"/>
        <v>1909.6611818618378</v>
      </c>
      <c r="CE229" s="47">
        <f t="shared" si="57"/>
        <v>0</v>
      </c>
      <c r="CF229" s="47">
        <f t="shared" si="49"/>
        <v>0</v>
      </c>
      <c r="CG229" s="47">
        <f t="shared" si="60"/>
        <v>1121.2895644623932</v>
      </c>
      <c r="CH229" s="47">
        <f t="shared" si="58"/>
        <v>235390.19565537095</v>
      </c>
    </row>
    <row r="230" spans="1:86" x14ac:dyDescent="0.25">
      <c r="A230" s="93">
        <f t="shared" si="61"/>
        <v>196</v>
      </c>
      <c r="B230" s="94">
        <f t="shared" si="62"/>
        <v>0.04</v>
      </c>
      <c r="C230" s="95">
        <f t="shared" si="63"/>
        <v>806.87433910424636</v>
      </c>
      <c r="D230" s="96">
        <f t="shared" si="64"/>
        <v>1909.6611818618378</v>
      </c>
      <c r="E230" s="95">
        <f t="shared" si="51"/>
        <v>0</v>
      </c>
      <c r="F230" s="95"/>
      <c r="G230" s="95">
        <f t="shared" si="53"/>
        <v>0</v>
      </c>
      <c r="H230" s="95">
        <f t="shared" si="65"/>
        <v>1102.7868427575913</v>
      </c>
      <c r="I230" s="95">
        <f t="shared" si="66"/>
        <v>240959.51488851634</v>
      </c>
      <c r="J230" s="95"/>
      <c r="N230" s="27"/>
      <c r="AB230" s="29" t="s">
        <v>0</v>
      </c>
      <c r="CA230" s="26">
        <f t="shared" si="59"/>
        <v>202</v>
      </c>
      <c r="CB230" s="88">
        <f t="shared" si="54"/>
        <v>0.04</v>
      </c>
      <c r="CC230" s="47">
        <f t="shared" si="55"/>
        <v>784.63398551790306</v>
      </c>
      <c r="CD230" s="81">
        <f t="shared" si="56"/>
        <v>1909.6611818618378</v>
      </c>
      <c r="CE230" s="47">
        <f t="shared" si="57"/>
        <v>0</v>
      </c>
      <c r="CF230" s="47">
        <f t="shared" si="49"/>
        <v>0</v>
      </c>
      <c r="CG230" s="47">
        <f t="shared" si="60"/>
        <v>1125.0271963439347</v>
      </c>
      <c r="CH230" s="47">
        <f t="shared" si="58"/>
        <v>234265.16845902702</v>
      </c>
    </row>
    <row r="231" spans="1:86" x14ac:dyDescent="0.25">
      <c r="A231" s="93">
        <f t="shared" si="61"/>
        <v>197</v>
      </c>
      <c r="B231" s="94">
        <f t="shared" si="62"/>
        <v>0.04</v>
      </c>
      <c r="C231" s="95">
        <f t="shared" si="63"/>
        <v>803.19838296172111</v>
      </c>
      <c r="D231" s="96">
        <f t="shared" si="64"/>
        <v>1909.6611818618378</v>
      </c>
      <c r="E231" s="95">
        <f t="shared" si="51"/>
        <v>0</v>
      </c>
      <c r="F231" s="95"/>
      <c r="G231" s="95">
        <f t="shared" si="53"/>
        <v>0</v>
      </c>
      <c r="H231" s="95">
        <f t="shared" si="65"/>
        <v>1106.4627989001167</v>
      </c>
      <c r="I231" s="95">
        <f t="shared" si="66"/>
        <v>239853.05208961622</v>
      </c>
      <c r="J231" s="95"/>
      <c r="N231" s="27"/>
      <c r="AB231" s="29" t="s">
        <v>0</v>
      </c>
      <c r="CA231" s="26">
        <f t="shared" si="59"/>
        <v>203</v>
      </c>
      <c r="CB231" s="88">
        <f t="shared" si="54"/>
        <v>0.04</v>
      </c>
      <c r="CC231" s="47">
        <f t="shared" si="55"/>
        <v>780.88389486342328</v>
      </c>
      <c r="CD231" s="81">
        <f t="shared" si="56"/>
        <v>1909.6611818618378</v>
      </c>
      <c r="CE231" s="47">
        <f t="shared" si="57"/>
        <v>0</v>
      </c>
      <c r="CF231" s="47">
        <f t="shared" si="49"/>
        <v>0</v>
      </c>
      <c r="CG231" s="47">
        <f t="shared" si="60"/>
        <v>1128.7772869984146</v>
      </c>
      <c r="CH231" s="47">
        <f t="shared" si="58"/>
        <v>233136.39117202861</v>
      </c>
    </row>
    <row r="232" spans="1:86" x14ac:dyDescent="0.25">
      <c r="A232" s="93">
        <f t="shared" si="61"/>
        <v>198</v>
      </c>
      <c r="B232" s="94">
        <f t="shared" si="62"/>
        <v>0.04</v>
      </c>
      <c r="C232" s="95">
        <f t="shared" si="63"/>
        <v>799.51017363205403</v>
      </c>
      <c r="D232" s="96">
        <f t="shared" si="64"/>
        <v>1909.6611818618378</v>
      </c>
      <c r="E232" s="95">
        <f t="shared" si="51"/>
        <v>0</v>
      </c>
      <c r="F232" s="95"/>
      <c r="G232" s="95">
        <f t="shared" si="53"/>
        <v>0</v>
      </c>
      <c r="H232" s="95">
        <f t="shared" si="65"/>
        <v>1110.1510082297837</v>
      </c>
      <c r="I232" s="95">
        <f t="shared" si="66"/>
        <v>238742.90108138643</v>
      </c>
      <c r="J232" s="95"/>
      <c r="N232" s="27"/>
      <c r="AB232" s="29" t="s">
        <v>0</v>
      </c>
      <c r="CA232" s="26">
        <f t="shared" si="59"/>
        <v>204</v>
      </c>
      <c r="CB232" s="88">
        <f t="shared" si="54"/>
        <v>0.04</v>
      </c>
      <c r="CC232" s="47">
        <f t="shared" si="55"/>
        <v>777.12130390676202</v>
      </c>
      <c r="CD232" s="81">
        <f t="shared" si="56"/>
        <v>1909.6611818618378</v>
      </c>
      <c r="CE232" s="47">
        <f t="shared" si="57"/>
        <v>0</v>
      </c>
      <c r="CF232" s="47">
        <f t="shared" si="49"/>
        <v>0</v>
      </c>
      <c r="CG232" s="47">
        <f t="shared" si="60"/>
        <v>1132.5398779550758</v>
      </c>
      <c r="CH232" s="47">
        <f t="shared" si="58"/>
        <v>232003.85129407354</v>
      </c>
    </row>
    <row r="233" spans="1:86" x14ac:dyDescent="0.25">
      <c r="A233" s="93">
        <f t="shared" si="61"/>
        <v>199</v>
      </c>
      <c r="B233" s="94">
        <f t="shared" si="62"/>
        <v>0.04</v>
      </c>
      <c r="C233" s="95">
        <f t="shared" si="63"/>
        <v>795.80967027128804</v>
      </c>
      <c r="D233" s="96">
        <f t="shared" si="64"/>
        <v>1909.6611818618378</v>
      </c>
      <c r="E233" s="95">
        <f t="shared" si="51"/>
        <v>0</v>
      </c>
      <c r="F233" s="95"/>
      <c r="G233" s="95">
        <f t="shared" si="53"/>
        <v>0</v>
      </c>
      <c r="H233" s="95">
        <f t="shared" si="65"/>
        <v>1113.8515115905498</v>
      </c>
      <c r="I233" s="95">
        <f t="shared" si="66"/>
        <v>237629.04956979587</v>
      </c>
      <c r="J233" s="95"/>
      <c r="N233" s="27"/>
      <c r="AB233" s="29" t="s">
        <v>0</v>
      </c>
      <c r="CA233" s="26">
        <f t="shared" si="59"/>
        <v>205</v>
      </c>
      <c r="CB233" s="88">
        <f t="shared" si="54"/>
        <v>0.04</v>
      </c>
      <c r="CC233" s="47">
        <f t="shared" si="55"/>
        <v>773.34617098024512</v>
      </c>
      <c r="CD233" s="81">
        <f t="shared" si="56"/>
        <v>1909.6611818618378</v>
      </c>
      <c r="CE233" s="47">
        <f t="shared" si="57"/>
        <v>0</v>
      </c>
      <c r="CF233" s="47">
        <f t="shared" ref="CF233:CF296" si="67">IF(CH232&lt;1,0,CF221)</f>
        <v>0</v>
      </c>
      <c r="CG233" s="47">
        <f t="shared" si="60"/>
        <v>1136.3150108815926</v>
      </c>
      <c r="CH233" s="47">
        <f t="shared" si="58"/>
        <v>230867.53628319193</v>
      </c>
    </row>
    <row r="234" spans="1:86" x14ac:dyDescent="0.25">
      <c r="A234" s="93">
        <f t="shared" si="61"/>
        <v>200</v>
      </c>
      <c r="B234" s="94">
        <f t="shared" si="62"/>
        <v>0.04</v>
      </c>
      <c r="C234" s="95">
        <f t="shared" si="63"/>
        <v>792.09683189931945</v>
      </c>
      <c r="D234" s="96">
        <f t="shared" si="64"/>
        <v>1909.6611818618378</v>
      </c>
      <c r="E234" s="95">
        <f t="shared" si="51"/>
        <v>0</v>
      </c>
      <c r="F234" s="95"/>
      <c r="G234" s="95">
        <f t="shared" si="53"/>
        <v>0</v>
      </c>
      <c r="H234" s="95">
        <f t="shared" si="65"/>
        <v>1117.5643499625185</v>
      </c>
      <c r="I234" s="95">
        <f t="shared" si="66"/>
        <v>236511.48521983335</v>
      </c>
      <c r="J234" s="95"/>
      <c r="N234" s="27"/>
      <c r="AB234" s="29" t="s">
        <v>0</v>
      </c>
      <c r="CA234" s="26">
        <f t="shared" si="59"/>
        <v>206</v>
      </c>
      <c r="CB234" s="88">
        <f t="shared" si="54"/>
        <v>0.04</v>
      </c>
      <c r="CC234" s="47">
        <f t="shared" si="55"/>
        <v>769.5584542773064</v>
      </c>
      <c r="CD234" s="81">
        <f t="shared" si="56"/>
        <v>1909.6611818618378</v>
      </c>
      <c r="CE234" s="47">
        <f t="shared" si="57"/>
        <v>0</v>
      </c>
      <c r="CF234" s="47">
        <f t="shared" si="67"/>
        <v>0</v>
      </c>
      <c r="CG234" s="47">
        <f t="shared" si="60"/>
        <v>1140.1027275845313</v>
      </c>
      <c r="CH234" s="47">
        <f t="shared" si="58"/>
        <v>229727.43355560739</v>
      </c>
    </row>
    <row r="235" spans="1:86" x14ac:dyDescent="0.25">
      <c r="A235" s="93">
        <f t="shared" si="61"/>
        <v>201</v>
      </c>
      <c r="B235" s="94">
        <f t="shared" si="62"/>
        <v>0.04</v>
      </c>
      <c r="C235" s="95">
        <f t="shared" si="63"/>
        <v>788.37161739944452</v>
      </c>
      <c r="D235" s="96">
        <f t="shared" si="64"/>
        <v>1909.6611818618378</v>
      </c>
      <c r="E235" s="95">
        <f t="shared" si="51"/>
        <v>0</v>
      </c>
      <c r="F235" s="95"/>
      <c r="G235" s="95">
        <f t="shared" si="53"/>
        <v>0</v>
      </c>
      <c r="H235" s="95">
        <f t="shared" si="65"/>
        <v>1121.2895644623932</v>
      </c>
      <c r="I235" s="95">
        <f t="shared" si="66"/>
        <v>235390.19565537095</v>
      </c>
      <c r="J235" s="95"/>
      <c r="N235" s="27"/>
      <c r="AB235" s="29" t="s">
        <v>0</v>
      </c>
      <c r="CA235" s="26">
        <f t="shared" si="59"/>
        <v>207</v>
      </c>
      <c r="CB235" s="88">
        <f t="shared" si="54"/>
        <v>0.04</v>
      </c>
      <c r="CC235" s="47">
        <f t="shared" si="55"/>
        <v>765.75811185202463</v>
      </c>
      <c r="CD235" s="81">
        <f t="shared" si="56"/>
        <v>1909.6611818618378</v>
      </c>
      <c r="CE235" s="47">
        <f t="shared" si="57"/>
        <v>0</v>
      </c>
      <c r="CF235" s="47">
        <f t="shared" si="67"/>
        <v>0</v>
      </c>
      <c r="CG235" s="47">
        <f t="shared" si="60"/>
        <v>1143.9030700098133</v>
      </c>
      <c r="CH235" s="47">
        <f t="shared" si="58"/>
        <v>228583.53048559758</v>
      </c>
    </row>
    <row r="236" spans="1:86" x14ac:dyDescent="0.25">
      <c r="A236" s="93">
        <f t="shared" si="61"/>
        <v>202</v>
      </c>
      <c r="B236" s="94">
        <f t="shared" si="62"/>
        <v>0.04</v>
      </c>
      <c r="C236" s="95">
        <f t="shared" si="63"/>
        <v>784.63398551790306</v>
      </c>
      <c r="D236" s="96">
        <f t="shared" si="64"/>
        <v>1909.6611818618378</v>
      </c>
      <c r="E236" s="95">
        <f t="shared" si="51"/>
        <v>0</v>
      </c>
      <c r="F236" s="95"/>
      <c r="G236" s="95">
        <f t="shared" si="53"/>
        <v>0</v>
      </c>
      <c r="H236" s="95">
        <f t="shared" si="65"/>
        <v>1125.0271963439347</v>
      </c>
      <c r="I236" s="95">
        <f t="shared" si="66"/>
        <v>234265.16845902702</v>
      </c>
      <c r="J236" s="95"/>
      <c r="N236" s="27"/>
      <c r="AB236" s="29" t="s">
        <v>0</v>
      </c>
      <c r="CA236" s="26">
        <f t="shared" si="59"/>
        <v>208</v>
      </c>
      <c r="CB236" s="88">
        <f t="shared" si="54"/>
        <v>0.04</v>
      </c>
      <c r="CC236" s="47">
        <f t="shared" si="55"/>
        <v>761.94510161865867</v>
      </c>
      <c r="CD236" s="81">
        <f t="shared" si="56"/>
        <v>1909.6611818618378</v>
      </c>
      <c r="CE236" s="47">
        <f t="shared" si="57"/>
        <v>0</v>
      </c>
      <c r="CF236" s="47">
        <f t="shared" si="67"/>
        <v>0</v>
      </c>
      <c r="CG236" s="47">
        <f t="shared" si="60"/>
        <v>1147.716080243179</v>
      </c>
      <c r="CH236" s="47">
        <f t="shared" si="58"/>
        <v>227435.81440535441</v>
      </c>
    </row>
    <row r="237" spans="1:86" x14ac:dyDescent="0.25">
      <c r="A237" s="93">
        <f t="shared" si="61"/>
        <v>203</v>
      </c>
      <c r="B237" s="94">
        <f t="shared" si="62"/>
        <v>0.04</v>
      </c>
      <c r="C237" s="95">
        <f t="shared" si="63"/>
        <v>780.88389486342328</v>
      </c>
      <c r="D237" s="96">
        <f t="shared" si="64"/>
        <v>1909.6611818618378</v>
      </c>
      <c r="E237" s="95">
        <f t="shared" si="51"/>
        <v>0</v>
      </c>
      <c r="F237" s="95"/>
      <c r="G237" s="95">
        <f t="shared" si="53"/>
        <v>0</v>
      </c>
      <c r="H237" s="95">
        <f t="shared" si="65"/>
        <v>1128.7772869984146</v>
      </c>
      <c r="I237" s="95">
        <f t="shared" si="66"/>
        <v>233136.39117202861</v>
      </c>
      <c r="J237" s="95"/>
      <c r="N237" s="27"/>
      <c r="AB237" s="29" t="s">
        <v>0</v>
      </c>
      <c r="CA237" s="26">
        <f t="shared" si="59"/>
        <v>209</v>
      </c>
      <c r="CB237" s="88">
        <f t="shared" si="54"/>
        <v>0.04</v>
      </c>
      <c r="CC237" s="47">
        <f t="shared" si="55"/>
        <v>758.11938135118135</v>
      </c>
      <c r="CD237" s="81">
        <f t="shared" si="56"/>
        <v>1909.6611818618378</v>
      </c>
      <c r="CE237" s="47">
        <f t="shared" si="57"/>
        <v>0</v>
      </c>
      <c r="CF237" s="47">
        <f t="shared" si="67"/>
        <v>0</v>
      </c>
      <c r="CG237" s="47">
        <f t="shared" si="60"/>
        <v>1151.5418005106565</v>
      </c>
      <c r="CH237" s="47">
        <f t="shared" si="58"/>
        <v>226284.27260484375</v>
      </c>
    </row>
    <row r="238" spans="1:86" x14ac:dyDescent="0.25">
      <c r="A238" s="93">
        <f t="shared" si="61"/>
        <v>204</v>
      </c>
      <c r="B238" s="94">
        <f t="shared" si="62"/>
        <v>0.04</v>
      </c>
      <c r="C238" s="95">
        <f t="shared" si="63"/>
        <v>777.12130390676202</v>
      </c>
      <c r="D238" s="96">
        <f t="shared" si="64"/>
        <v>1909.6611818618378</v>
      </c>
      <c r="E238" s="95">
        <f t="shared" si="51"/>
        <v>0</v>
      </c>
      <c r="F238" s="95"/>
      <c r="G238" s="95">
        <f t="shared" si="53"/>
        <v>0</v>
      </c>
      <c r="H238" s="95">
        <f t="shared" si="65"/>
        <v>1132.5398779550758</v>
      </c>
      <c r="I238" s="95">
        <f t="shared" si="66"/>
        <v>232003.85129407354</v>
      </c>
      <c r="J238" s="95"/>
      <c r="N238" s="27" t="s">
        <v>0</v>
      </c>
      <c r="AB238" s="29" t="s">
        <v>0</v>
      </c>
      <c r="CA238" s="26">
        <f t="shared" si="59"/>
        <v>210</v>
      </c>
      <c r="CB238" s="88">
        <f t="shared" si="54"/>
        <v>0.04</v>
      </c>
      <c r="CC238" s="47">
        <f t="shared" si="55"/>
        <v>754.28090868281242</v>
      </c>
      <c r="CD238" s="81">
        <f t="shared" si="56"/>
        <v>1909.6611818618378</v>
      </c>
      <c r="CE238" s="47">
        <f t="shared" si="57"/>
        <v>0</v>
      </c>
      <c r="CF238" s="47">
        <f t="shared" si="67"/>
        <v>0</v>
      </c>
      <c r="CG238" s="47">
        <f t="shared" si="60"/>
        <v>1155.3802731790254</v>
      </c>
      <c r="CH238" s="47">
        <f t="shared" si="58"/>
        <v>225128.89233166471</v>
      </c>
    </row>
    <row r="239" spans="1:86" x14ac:dyDescent="0.25">
      <c r="A239" s="93">
        <f t="shared" si="61"/>
        <v>205</v>
      </c>
      <c r="B239" s="94">
        <f t="shared" si="62"/>
        <v>0.04</v>
      </c>
      <c r="C239" s="95">
        <f t="shared" si="63"/>
        <v>773.34617098024512</v>
      </c>
      <c r="D239" s="96">
        <f t="shared" si="64"/>
        <v>1909.6611818618378</v>
      </c>
      <c r="E239" s="95">
        <f t="shared" si="51"/>
        <v>0</v>
      </c>
      <c r="F239" s="95"/>
      <c r="G239" s="95">
        <f t="shared" si="53"/>
        <v>0</v>
      </c>
      <c r="H239" s="95">
        <f t="shared" si="65"/>
        <v>1136.3150108815926</v>
      </c>
      <c r="I239" s="95">
        <f t="shared" si="66"/>
        <v>230867.53628319193</v>
      </c>
      <c r="J239" s="95"/>
      <c r="N239" s="27"/>
      <c r="AB239" s="29" t="s">
        <v>0</v>
      </c>
      <c r="CA239" s="26">
        <f t="shared" si="59"/>
        <v>211</v>
      </c>
      <c r="CB239" s="88">
        <f t="shared" si="54"/>
        <v>0.04</v>
      </c>
      <c r="CC239" s="47">
        <f t="shared" si="55"/>
        <v>750.42964110554897</v>
      </c>
      <c r="CD239" s="81">
        <f t="shared" si="56"/>
        <v>1909.6611818618378</v>
      </c>
      <c r="CE239" s="47">
        <f t="shared" si="57"/>
        <v>0</v>
      </c>
      <c r="CF239" s="47">
        <f t="shared" si="67"/>
        <v>0</v>
      </c>
      <c r="CG239" s="47">
        <f t="shared" si="60"/>
        <v>1159.2315407562887</v>
      </c>
      <c r="CH239" s="47">
        <f t="shared" si="58"/>
        <v>223969.66079090841</v>
      </c>
    </row>
    <row r="240" spans="1:86" x14ac:dyDescent="0.25">
      <c r="A240" s="93">
        <f t="shared" si="61"/>
        <v>206</v>
      </c>
      <c r="B240" s="94">
        <f t="shared" si="62"/>
        <v>0.04</v>
      </c>
      <c r="C240" s="95">
        <f t="shared" si="63"/>
        <v>769.5584542773064</v>
      </c>
      <c r="D240" s="96">
        <f t="shared" si="64"/>
        <v>1909.6611818618378</v>
      </c>
      <c r="E240" s="95">
        <f t="shared" si="51"/>
        <v>0</v>
      </c>
      <c r="F240" s="95"/>
      <c r="G240" s="95">
        <f t="shared" si="53"/>
        <v>0</v>
      </c>
      <c r="H240" s="95">
        <f t="shared" si="65"/>
        <v>1140.1027275845313</v>
      </c>
      <c r="I240" s="95">
        <f t="shared" si="66"/>
        <v>229727.43355560739</v>
      </c>
      <c r="J240" s="95"/>
      <c r="N240" s="27"/>
      <c r="AB240" s="29" t="s">
        <v>0</v>
      </c>
      <c r="CA240" s="26">
        <f t="shared" si="59"/>
        <v>212</v>
      </c>
      <c r="CB240" s="88">
        <f t="shared" si="54"/>
        <v>0.04</v>
      </c>
      <c r="CC240" s="47">
        <f t="shared" si="55"/>
        <v>746.56553596969457</v>
      </c>
      <c r="CD240" s="81">
        <f t="shared" si="56"/>
        <v>1909.6611818618378</v>
      </c>
      <c r="CE240" s="47">
        <f t="shared" si="57"/>
        <v>0</v>
      </c>
      <c r="CF240" s="47">
        <f t="shared" si="67"/>
        <v>0</v>
      </c>
      <c r="CG240" s="47">
        <f t="shared" si="60"/>
        <v>1163.0956458921432</v>
      </c>
      <c r="CH240" s="47">
        <f t="shared" si="58"/>
        <v>222806.56514501627</v>
      </c>
    </row>
    <row r="241" spans="1:86" x14ac:dyDescent="0.25">
      <c r="A241" s="93">
        <f t="shared" si="61"/>
        <v>207</v>
      </c>
      <c r="B241" s="94">
        <f t="shared" si="62"/>
        <v>0.04</v>
      </c>
      <c r="C241" s="95">
        <f t="shared" si="63"/>
        <v>765.75811185202463</v>
      </c>
      <c r="D241" s="96">
        <f t="shared" si="64"/>
        <v>1909.6611818618378</v>
      </c>
      <c r="E241" s="95">
        <f t="shared" si="51"/>
        <v>0</v>
      </c>
      <c r="F241" s="95"/>
      <c r="G241" s="95">
        <f t="shared" si="53"/>
        <v>0</v>
      </c>
      <c r="H241" s="95">
        <f t="shared" si="65"/>
        <v>1143.9030700098133</v>
      </c>
      <c r="I241" s="95">
        <f t="shared" si="66"/>
        <v>228583.53048559758</v>
      </c>
      <c r="J241" s="95"/>
      <c r="N241" s="27"/>
      <c r="AB241" s="29" t="s">
        <v>0</v>
      </c>
      <c r="CA241" s="26">
        <f t="shared" si="59"/>
        <v>213</v>
      </c>
      <c r="CB241" s="88">
        <f t="shared" si="54"/>
        <v>0.04</v>
      </c>
      <c r="CC241" s="47">
        <f t="shared" si="55"/>
        <v>742.68855048338753</v>
      </c>
      <c r="CD241" s="81">
        <f t="shared" si="56"/>
        <v>1909.6611818618378</v>
      </c>
      <c r="CE241" s="47">
        <f t="shared" si="57"/>
        <v>0</v>
      </c>
      <c r="CF241" s="47">
        <f t="shared" si="67"/>
        <v>0</v>
      </c>
      <c r="CG241" s="47">
        <f t="shared" si="60"/>
        <v>1166.9726313784504</v>
      </c>
      <c r="CH241" s="47">
        <f t="shared" si="58"/>
        <v>221639.59251363782</v>
      </c>
    </row>
    <row r="242" spans="1:86" x14ac:dyDescent="0.25">
      <c r="A242" s="93">
        <f t="shared" si="61"/>
        <v>208</v>
      </c>
      <c r="B242" s="94">
        <f t="shared" si="62"/>
        <v>0.04</v>
      </c>
      <c r="C242" s="95">
        <f t="shared" si="63"/>
        <v>761.94510161865867</v>
      </c>
      <c r="D242" s="96">
        <f t="shared" si="64"/>
        <v>1909.6611818618378</v>
      </c>
      <c r="E242" s="95">
        <f t="shared" si="51"/>
        <v>0</v>
      </c>
      <c r="F242" s="95"/>
      <c r="G242" s="95">
        <f t="shared" si="53"/>
        <v>0</v>
      </c>
      <c r="H242" s="95">
        <f t="shared" si="65"/>
        <v>1147.716080243179</v>
      </c>
      <c r="I242" s="95">
        <f t="shared" si="66"/>
        <v>227435.81440535441</v>
      </c>
      <c r="J242" s="95"/>
      <c r="N242" s="27"/>
      <c r="AB242" s="29" t="s">
        <v>0</v>
      </c>
      <c r="CA242" s="26">
        <f t="shared" si="59"/>
        <v>214</v>
      </c>
      <c r="CB242" s="88">
        <f t="shared" si="54"/>
        <v>0.04</v>
      </c>
      <c r="CC242" s="47">
        <f t="shared" si="55"/>
        <v>738.79864171212603</v>
      </c>
      <c r="CD242" s="81">
        <f t="shared" si="56"/>
        <v>1909.6611818618378</v>
      </c>
      <c r="CE242" s="47">
        <f t="shared" si="57"/>
        <v>0</v>
      </c>
      <c r="CF242" s="47">
        <f t="shared" si="67"/>
        <v>0</v>
      </c>
      <c r="CG242" s="47">
        <f t="shared" si="60"/>
        <v>1170.8625401497118</v>
      </c>
      <c r="CH242" s="47">
        <f t="shared" si="58"/>
        <v>220468.72997348811</v>
      </c>
    </row>
    <row r="243" spans="1:86" x14ac:dyDescent="0.25">
      <c r="A243" s="93">
        <f t="shared" si="61"/>
        <v>209</v>
      </c>
      <c r="B243" s="94">
        <f t="shared" si="62"/>
        <v>0.04</v>
      </c>
      <c r="C243" s="95">
        <f t="shared" si="63"/>
        <v>758.11938135118135</v>
      </c>
      <c r="D243" s="96">
        <f t="shared" si="64"/>
        <v>1909.6611818618378</v>
      </c>
      <c r="E243" s="95">
        <f t="shared" si="51"/>
        <v>0</v>
      </c>
      <c r="F243" s="95"/>
      <c r="G243" s="95">
        <f t="shared" si="53"/>
        <v>0</v>
      </c>
      <c r="H243" s="95">
        <f t="shared" si="65"/>
        <v>1151.5418005106565</v>
      </c>
      <c r="I243" s="95">
        <f t="shared" si="66"/>
        <v>226284.27260484375</v>
      </c>
      <c r="J243" s="95"/>
      <c r="N243" s="27"/>
      <c r="AB243" s="29" t="s">
        <v>0</v>
      </c>
      <c r="CA243" s="26">
        <f t="shared" si="59"/>
        <v>215</v>
      </c>
      <c r="CB243" s="88">
        <f t="shared" si="54"/>
        <v>0.04</v>
      </c>
      <c r="CC243" s="47">
        <f t="shared" si="55"/>
        <v>734.89576657829355</v>
      </c>
      <c r="CD243" s="81">
        <f t="shared" si="56"/>
        <v>1909.6611818618378</v>
      </c>
      <c r="CE243" s="47">
        <f t="shared" si="57"/>
        <v>0</v>
      </c>
      <c r="CF243" s="47">
        <f t="shared" si="67"/>
        <v>0</v>
      </c>
      <c r="CG243" s="47">
        <f t="shared" si="60"/>
        <v>1174.7654152835444</v>
      </c>
      <c r="CH243" s="47">
        <f t="shared" si="58"/>
        <v>219293.96455820458</v>
      </c>
    </row>
    <row r="244" spans="1:86" x14ac:dyDescent="0.25">
      <c r="A244" s="93">
        <f t="shared" si="61"/>
        <v>210</v>
      </c>
      <c r="B244" s="94">
        <f t="shared" si="62"/>
        <v>0.04</v>
      </c>
      <c r="C244" s="95">
        <f t="shared" si="63"/>
        <v>754.28090868281242</v>
      </c>
      <c r="D244" s="96">
        <f t="shared" si="64"/>
        <v>1909.6611818618378</v>
      </c>
      <c r="E244" s="95">
        <f t="shared" si="51"/>
        <v>0</v>
      </c>
      <c r="F244" s="95"/>
      <c r="G244" s="95">
        <f t="shared" si="53"/>
        <v>0</v>
      </c>
      <c r="H244" s="95">
        <f t="shared" si="65"/>
        <v>1155.3802731790254</v>
      </c>
      <c r="I244" s="95">
        <f t="shared" si="66"/>
        <v>225128.89233166471</v>
      </c>
      <c r="J244" s="95"/>
      <c r="N244" s="27"/>
      <c r="AB244" s="29" t="s">
        <v>0</v>
      </c>
      <c r="CA244" s="26">
        <f t="shared" si="59"/>
        <v>216</v>
      </c>
      <c r="CB244" s="88">
        <f t="shared" si="54"/>
        <v>0.04</v>
      </c>
      <c r="CC244" s="47">
        <f t="shared" si="55"/>
        <v>730.97988186068187</v>
      </c>
      <c r="CD244" s="81">
        <f t="shared" si="56"/>
        <v>1909.6611818618378</v>
      </c>
      <c r="CE244" s="47">
        <f t="shared" si="57"/>
        <v>0</v>
      </c>
      <c r="CF244" s="47">
        <f t="shared" si="67"/>
        <v>0</v>
      </c>
      <c r="CG244" s="47">
        <f t="shared" si="60"/>
        <v>1178.6813000011559</v>
      </c>
      <c r="CH244" s="47">
        <f t="shared" si="58"/>
        <v>218115.28325820342</v>
      </c>
    </row>
    <row r="245" spans="1:86" x14ac:dyDescent="0.25">
      <c r="A245" s="93">
        <f t="shared" si="61"/>
        <v>211</v>
      </c>
      <c r="B245" s="94">
        <f t="shared" si="62"/>
        <v>0.04</v>
      </c>
      <c r="C245" s="95">
        <f t="shared" si="63"/>
        <v>750.42964110554897</v>
      </c>
      <c r="D245" s="96">
        <f t="shared" si="64"/>
        <v>1909.6611818618378</v>
      </c>
      <c r="E245" s="95">
        <f t="shared" si="51"/>
        <v>0</v>
      </c>
      <c r="F245" s="95"/>
      <c r="G245" s="95">
        <f t="shared" si="53"/>
        <v>0</v>
      </c>
      <c r="H245" s="95">
        <f t="shared" si="65"/>
        <v>1159.2315407562887</v>
      </c>
      <c r="I245" s="95">
        <f t="shared" si="66"/>
        <v>223969.66079090841</v>
      </c>
      <c r="J245" s="95"/>
      <c r="N245" s="27"/>
      <c r="AB245" s="29" t="s">
        <v>0</v>
      </c>
      <c r="CA245" s="26">
        <f t="shared" si="59"/>
        <v>217</v>
      </c>
      <c r="CB245" s="88">
        <f t="shared" si="54"/>
        <v>0.04</v>
      </c>
      <c r="CC245" s="47">
        <f t="shared" si="55"/>
        <v>727.05094419401144</v>
      </c>
      <c r="CD245" s="81">
        <f t="shared" si="56"/>
        <v>1909.6611818618378</v>
      </c>
      <c r="CE245" s="47">
        <f t="shared" si="57"/>
        <v>0</v>
      </c>
      <c r="CF245" s="47">
        <f t="shared" si="67"/>
        <v>0</v>
      </c>
      <c r="CG245" s="47">
        <f t="shared" si="60"/>
        <v>1182.6102376678264</v>
      </c>
      <c r="CH245" s="47">
        <f t="shared" si="58"/>
        <v>216932.67302053559</v>
      </c>
    </row>
    <row r="246" spans="1:86" x14ac:dyDescent="0.25">
      <c r="A246" s="93">
        <f t="shared" si="61"/>
        <v>212</v>
      </c>
      <c r="B246" s="94">
        <f t="shared" si="62"/>
        <v>0.04</v>
      </c>
      <c r="C246" s="95">
        <f t="shared" si="63"/>
        <v>746.56553596969457</v>
      </c>
      <c r="D246" s="96">
        <f t="shared" si="64"/>
        <v>1909.6611818618378</v>
      </c>
      <c r="E246" s="95">
        <f t="shared" si="51"/>
        <v>0</v>
      </c>
      <c r="F246" s="95"/>
      <c r="G246" s="95">
        <f t="shared" si="53"/>
        <v>0</v>
      </c>
      <c r="H246" s="95">
        <f t="shared" si="65"/>
        <v>1163.0956458921432</v>
      </c>
      <c r="I246" s="95">
        <f t="shared" si="66"/>
        <v>222806.56514501627</v>
      </c>
      <c r="J246" s="95"/>
      <c r="N246" s="27"/>
      <c r="AB246" s="29" t="s">
        <v>0</v>
      </c>
      <c r="CA246" s="26">
        <f t="shared" si="59"/>
        <v>218</v>
      </c>
      <c r="CB246" s="88">
        <f t="shared" si="54"/>
        <v>0.04</v>
      </c>
      <c r="CC246" s="47">
        <f t="shared" si="55"/>
        <v>723.10891006845191</v>
      </c>
      <c r="CD246" s="81">
        <f t="shared" si="56"/>
        <v>1909.6611818618378</v>
      </c>
      <c r="CE246" s="47">
        <f t="shared" si="57"/>
        <v>0</v>
      </c>
      <c r="CF246" s="47">
        <f t="shared" si="67"/>
        <v>0</v>
      </c>
      <c r="CG246" s="47">
        <f t="shared" si="60"/>
        <v>1186.5522717933859</v>
      </c>
      <c r="CH246" s="47">
        <f t="shared" si="58"/>
        <v>215746.12074874219</v>
      </c>
    </row>
    <row r="247" spans="1:86" x14ac:dyDescent="0.25">
      <c r="A247" s="93">
        <f t="shared" si="61"/>
        <v>213</v>
      </c>
      <c r="B247" s="94">
        <f t="shared" si="62"/>
        <v>0.04</v>
      </c>
      <c r="C247" s="95">
        <f t="shared" si="63"/>
        <v>742.68855048338753</v>
      </c>
      <c r="D247" s="96">
        <f t="shared" si="64"/>
        <v>1909.6611818618378</v>
      </c>
      <c r="E247" s="95">
        <f t="shared" si="51"/>
        <v>0</v>
      </c>
      <c r="F247" s="95"/>
      <c r="G247" s="95">
        <f t="shared" si="53"/>
        <v>0</v>
      </c>
      <c r="H247" s="95">
        <f t="shared" si="65"/>
        <v>1166.9726313784504</v>
      </c>
      <c r="I247" s="95">
        <f t="shared" si="66"/>
        <v>221639.59251363782</v>
      </c>
      <c r="J247" s="95"/>
      <c r="N247" s="27"/>
      <c r="AB247" s="29" t="s">
        <v>0</v>
      </c>
      <c r="CA247" s="26">
        <f t="shared" si="59"/>
        <v>219</v>
      </c>
      <c r="CB247" s="88">
        <f t="shared" si="54"/>
        <v>0.04</v>
      </c>
      <c r="CC247" s="47">
        <f t="shared" si="55"/>
        <v>719.1537358291406</v>
      </c>
      <c r="CD247" s="81">
        <f t="shared" si="56"/>
        <v>1909.6611818618378</v>
      </c>
      <c r="CE247" s="47">
        <f t="shared" si="57"/>
        <v>0</v>
      </c>
      <c r="CF247" s="47">
        <f t="shared" si="67"/>
        <v>0</v>
      </c>
      <c r="CG247" s="47">
        <f t="shared" si="60"/>
        <v>1190.5074460326973</v>
      </c>
      <c r="CH247" s="47">
        <f t="shared" si="58"/>
        <v>214555.61330270951</v>
      </c>
    </row>
    <row r="248" spans="1:86" x14ac:dyDescent="0.25">
      <c r="A248" s="93">
        <f t="shared" si="61"/>
        <v>214</v>
      </c>
      <c r="B248" s="94">
        <f t="shared" si="62"/>
        <v>0.04</v>
      </c>
      <c r="C248" s="95">
        <f t="shared" si="63"/>
        <v>738.79864171212603</v>
      </c>
      <c r="D248" s="96">
        <f t="shared" si="64"/>
        <v>1909.6611818618378</v>
      </c>
      <c r="E248" s="95">
        <f t="shared" si="51"/>
        <v>0</v>
      </c>
      <c r="F248" s="95"/>
      <c r="G248" s="95">
        <f t="shared" ref="G248:G279" si="68">IF(G236 &gt; 1, IF(I247&lt;$E$13,(I247-D248+C248),G236), 0)</f>
        <v>0</v>
      </c>
      <c r="H248" s="95">
        <f t="shared" si="65"/>
        <v>1170.8625401497118</v>
      </c>
      <c r="I248" s="95">
        <f t="shared" si="66"/>
        <v>220468.72997348811</v>
      </c>
      <c r="J248" s="95"/>
      <c r="N248" s="27"/>
      <c r="AB248" s="29" t="s">
        <v>0</v>
      </c>
      <c r="CA248" s="26">
        <f t="shared" si="59"/>
        <v>220</v>
      </c>
      <c r="CB248" s="88">
        <f t="shared" si="54"/>
        <v>0.04</v>
      </c>
      <c r="CC248" s="47">
        <f t="shared" si="55"/>
        <v>715.18537767569831</v>
      </c>
      <c r="CD248" s="81">
        <f t="shared" si="56"/>
        <v>1909.6611818618378</v>
      </c>
      <c r="CE248" s="47">
        <f t="shared" si="57"/>
        <v>0</v>
      </c>
      <c r="CF248" s="47">
        <f t="shared" si="67"/>
        <v>0</v>
      </c>
      <c r="CG248" s="47">
        <f t="shared" si="60"/>
        <v>1194.4758041861396</v>
      </c>
      <c r="CH248" s="47">
        <f t="shared" si="58"/>
        <v>213361.13749852337</v>
      </c>
    </row>
    <row r="249" spans="1:86" x14ac:dyDescent="0.25">
      <c r="A249" s="93">
        <f t="shared" si="61"/>
        <v>215</v>
      </c>
      <c r="B249" s="94">
        <f t="shared" si="62"/>
        <v>0.04</v>
      </c>
      <c r="C249" s="95">
        <f t="shared" si="63"/>
        <v>734.89576657829355</v>
      </c>
      <c r="D249" s="96">
        <f t="shared" si="64"/>
        <v>1909.6611818618378</v>
      </c>
      <c r="E249" s="95">
        <f t="shared" si="51"/>
        <v>0</v>
      </c>
      <c r="F249" s="95"/>
      <c r="G249" s="95">
        <f t="shared" si="68"/>
        <v>0</v>
      </c>
      <c r="H249" s="95">
        <f t="shared" si="65"/>
        <v>1174.7654152835444</v>
      </c>
      <c r="I249" s="95">
        <f t="shared" si="66"/>
        <v>219293.96455820458</v>
      </c>
      <c r="J249" s="95"/>
      <c r="N249" s="27"/>
      <c r="AB249" s="29" t="s">
        <v>0</v>
      </c>
      <c r="CA249" s="26">
        <f t="shared" si="59"/>
        <v>221</v>
      </c>
      <c r="CB249" s="88">
        <f t="shared" si="54"/>
        <v>0.04</v>
      </c>
      <c r="CC249" s="47">
        <f t="shared" si="55"/>
        <v>711.2037916617445</v>
      </c>
      <c r="CD249" s="81">
        <f t="shared" si="56"/>
        <v>1909.6611818618378</v>
      </c>
      <c r="CE249" s="47">
        <f t="shared" si="57"/>
        <v>0</v>
      </c>
      <c r="CF249" s="47">
        <f t="shared" si="67"/>
        <v>0</v>
      </c>
      <c r="CG249" s="47">
        <f t="shared" si="60"/>
        <v>1198.4573902000934</v>
      </c>
      <c r="CH249" s="47">
        <f t="shared" si="58"/>
        <v>212162.68010832329</v>
      </c>
    </row>
    <row r="250" spans="1:86" x14ac:dyDescent="0.25">
      <c r="A250" s="93">
        <f t="shared" si="61"/>
        <v>216</v>
      </c>
      <c r="B250" s="94">
        <f t="shared" si="62"/>
        <v>0.04</v>
      </c>
      <c r="C250" s="95">
        <f t="shared" si="63"/>
        <v>730.97988186068187</v>
      </c>
      <c r="D250" s="96">
        <f t="shared" si="64"/>
        <v>1909.6611818618378</v>
      </c>
      <c r="E250" s="95">
        <f t="shared" si="51"/>
        <v>0</v>
      </c>
      <c r="F250" s="95"/>
      <c r="G250" s="95">
        <f t="shared" si="68"/>
        <v>0</v>
      </c>
      <c r="H250" s="95">
        <f t="shared" si="65"/>
        <v>1178.6813000011559</v>
      </c>
      <c r="I250" s="95">
        <f t="shared" si="66"/>
        <v>218115.28325820342</v>
      </c>
      <c r="J250" s="95"/>
      <c r="N250" s="27" t="s">
        <v>0</v>
      </c>
      <c r="AB250" s="29" t="s">
        <v>0</v>
      </c>
      <c r="CA250" s="26">
        <f t="shared" si="59"/>
        <v>222</v>
      </c>
      <c r="CB250" s="88">
        <f t="shared" si="54"/>
        <v>0.04</v>
      </c>
      <c r="CC250" s="47">
        <f t="shared" si="55"/>
        <v>707.20893369441092</v>
      </c>
      <c r="CD250" s="81">
        <f t="shared" si="56"/>
        <v>1909.6611818618378</v>
      </c>
      <c r="CE250" s="47">
        <f t="shared" si="57"/>
        <v>0</v>
      </c>
      <c r="CF250" s="47">
        <f t="shared" si="67"/>
        <v>0</v>
      </c>
      <c r="CG250" s="47">
        <f t="shared" si="60"/>
        <v>1202.4522481674269</v>
      </c>
      <c r="CH250" s="47">
        <f t="shared" si="58"/>
        <v>210960.22786015586</v>
      </c>
    </row>
    <row r="251" spans="1:86" x14ac:dyDescent="0.25">
      <c r="A251" s="93">
        <f t="shared" si="61"/>
        <v>217</v>
      </c>
      <c r="B251" s="94">
        <f t="shared" si="62"/>
        <v>0.04</v>
      </c>
      <c r="C251" s="95">
        <f t="shared" si="63"/>
        <v>727.05094419401144</v>
      </c>
      <c r="D251" s="96">
        <f t="shared" si="64"/>
        <v>1909.6611818618378</v>
      </c>
      <c r="E251" s="95">
        <f t="shared" si="51"/>
        <v>0</v>
      </c>
      <c r="F251" s="95"/>
      <c r="G251" s="95">
        <f t="shared" si="68"/>
        <v>0</v>
      </c>
      <c r="H251" s="95">
        <f t="shared" si="65"/>
        <v>1182.6102376678264</v>
      </c>
      <c r="I251" s="95">
        <f t="shared" si="66"/>
        <v>216932.67302053559</v>
      </c>
      <c r="J251" s="95"/>
      <c r="N251" s="27"/>
      <c r="AB251" s="29" t="s">
        <v>0</v>
      </c>
      <c r="CA251" s="26">
        <f t="shared" si="59"/>
        <v>223</v>
      </c>
      <c r="CB251" s="88">
        <f t="shared" si="54"/>
        <v>0.04</v>
      </c>
      <c r="CC251" s="47">
        <f t="shared" si="55"/>
        <v>703.20075953385287</v>
      </c>
      <c r="CD251" s="81">
        <f t="shared" si="56"/>
        <v>1909.6611818618378</v>
      </c>
      <c r="CE251" s="47">
        <f t="shared" si="57"/>
        <v>0</v>
      </c>
      <c r="CF251" s="47">
        <f t="shared" si="67"/>
        <v>0</v>
      </c>
      <c r="CG251" s="47">
        <f t="shared" si="60"/>
        <v>1206.4604223279848</v>
      </c>
      <c r="CH251" s="47">
        <f t="shared" si="58"/>
        <v>209753.76743782789</v>
      </c>
    </row>
    <row r="252" spans="1:86" x14ac:dyDescent="0.25">
      <c r="A252" s="93">
        <f t="shared" si="61"/>
        <v>218</v>
      </c>
      <c r="B252" s="94">
        <f t="shared" si="62"/>
        <v>0.04</v>
      </c>
      <c r="C252" s="95">
        <f t="shared" si="63"/>
        <v>723.10891006845191</v>
      </c>
      <c r="D252" s="96">
        <f t="shared" si="64"/>
        <v>1909.6611818618378</v>
      </c>
      <c r="E252" s="95">
        <f t="shared" si="51"/>
        <v>0</v>
      </c>
      <c r="F252" s="95"/>
      <c r="G252" s="95">
        <f t="shared" si="68"/>
        <v>0</v>
      </c>
      <c r="H252" s="95">
        <f t="shared" si="65"/>
        <v>1186.5522717933859</v>
      </c>
      <c r="I252" s="95">
        <f t="shared" si="66"/>
        <v>215746.12074874219</v>
      </c>
      <c r="J252" s="95"/>
      <c r="N252" s="27"/>
      <c r="AB252" s="29" t="s">
        <v>0</v>
      </c>
      <c r="CA252" s="26">
        <f t="shared" si="59"/>
        <v>224</v>
      </c>
      <c r="CB252" s="88">
        <f t="shared" si="54"/>
        <v>0.04</v>
      </c>
      <c r="CC252" s="47">
        <f t="shared" si="55"/>
        <v>699.17922479275956</v>
      </c>
      <c r="CD252" s="81">
        <f t="shared" si="56"/>
        <v>1909.6611818618378</v>
      </c>
      <c r="CE252" s="47">
        <f t="shared" si="57"/>
        <v>0</v>
      </c>
      <c r="CF252" s="47">
        <f t="shared" si="67"/>
        <v>0</v>
      </c>
      <c r="CG252" s="47">
        <f t="shared" si="60"/>
        <v>1210.4819570690784</v>
      </c>
      <c r="CH252" s="47">
        <f t="shared" si="58"/>
        <v>208543.28548075882</v>
      </c>
    </row>
    <row r="253" spans="1:86" x14ac:dyDescent="0.25">
      <c r="A253" s="93">
        <f t="shared" si="61"/>
        <v>219</v>
      </c>
      <c r="B253" s="94">
        <f t="shared" si="62"/>
        <v>0.04</v>
      </c>
      <c r="C253" s="95">
        <f t="shared" si="63"/>
        <v>719.1537358291406</v>
      </c>
      <c r="D253" s="96">
        <f t="shared" si="64"/>
        <v>1909.6611818618378</v>
      </c>
      <c r="E253" s="95">
        <f t="shared" si="51"/>
        <v>0</v>
      </c>
      <c r="F253" s="95"/>
      <c r="G253" s="95">
        <f t="shared" si="68"/>
        <v>0</v>
      </c>
      <c r="H253" s="95">
        <f t="shared" si="65"/>
        <v>1190.5074460326973</v>
      </c>
      <c r="I253" s="95">
        <f t="shared" si="66"/>
        <v>214555.61330270951</v>
      </c>
      <c r="J253" s="95"/>
      <c r="N253" s="27"/>
      <c r="AB253" s="29" t="s">
        <v>0</v>
      </c>
      <c r="CA253" s="26">
        <f t="shared" si="59"/>
        <v>225</v>
      </c>
      <c r="CB253" s="88">
        <f t="shared" si="54"/>
        <v>0.04</v>
      </c>
      <c r="CC253" s="47">
        <f t="shared" si="55"/>
        <v>695.14428493586274</v>
      </c>
      <c r="CD253" s="81">
        <f t="shared" si="56"/>
        <v>1909.6611818618378</v>
      </c>
      <c r="CE253" s="47">
        <f t="shared" si="57"/>
        <v>0</v>
      </c>
      <c r="CF253" s="47">
        <f t="shared" si="67"/>
        <v>0</v>
      </c>
      <c r="CG253" s="47">
        <f t="shared" si="60"/>
        <v>1214.5168969259751</v>
      </c>
      <c r="CH253" s="47">
        <f t="shared" si="58"/>
        <v>207328.76858383283</v>
      </c>
    </row>
    <row r="254" spans="1:86" x14ac:dyDescent="0.25">
      <c r="A254" s="93">
        <f t="shared" si="61"/>
        <v>220</v>
      </c>
      <c r="B254" s="94">
        <f t="shared" si="62"/>
        <v>0.04</v>
      </c>
      <c r="C254" s="95">
        <f t="shared" si="63"/>
        <v>715.18537767569831</v>
      </c>
      <c r="D254" s="96">
        <f t="shared" si="64"/>
        <v>1909.6611818618378</v>
      </c>
      <c r="E254" s="95">
        <f t="shared" si="51"/>
        <v>0</v>
      </c>
      <c r="F254" s="95"/>
      <c r="G254" s="95">
        <f t="shared" si="68"/>
        <v>0</v>
      </c>
      <c r="H254" s="95">
        <f t="shared" si="65"/>
        <v>1194.4758041861396</v>
      </c>
      <c r="I254" s="95">
        <f t="shared" si="66"/>
        <v>213361.13749852337</v>
      </c>
      <c r="J254" s="95"/>
      <c r="N254" s="27"/>
      <c r="AB254" s="29" t="s">
        <v>0</v>
      </c>
      <c r="CA254" s="26">
        <f t="shared" si="59"/>
        <v>226</v>
      </c>
      <c r="CB254" s="88">
        <f t="shared" si="54"/>
        <v>0.04</v>
      </c>
      <c r="CC254" s="47">
        <f t="shared" si="55"/>
        <v>691.09589527944274</v>
      </c>
      <c r="CD254" s="81">
        <f t="shared" si="56"/>
        <v>1909.6611818618378</v>
      </c>
      <c r="CE254" s="47">
        <f t="shared" si="57"/>
        <v>0</v>
      </c>
      <c r="CF254" s="47">
        <f t="shared" si="67"/>
        <v>0</v>
      </c>
      <c r="CG254" s="47">
        <f t="shared" si="60"/>
        <v>1218.5652865823949</v>
      </c>
      <c r="CH254" s="47">
        <f t="shared" si="58"/>
        <v>206110.20329725044</v>
      </c>
    </row>
    <row r="255" spans="1:86" x14ac:dyDescent="0.25">
      <c r="A255" s="93">
        <f t="shared" si="61"/>
        <v>221</v>
      </c>
      <c r="B255" s="94">
        <f t="shared" si="62"/>
        <v>0.04</v>
      </c>
      <c r="C255" s="95">
        <f t="shared" si="63"/>
        <v>711.2037916617445</v>
      </c>
      <c r="D255" s="96">
        <f t="shared" si="64"/>
        <v>1909.6611818618378</v>
      </c>
      <c r="E255" s="95">
        <f t="shared" si="51"/>
        <v>0</v>
      </c>
      <c r="F255" s="95"/>
      <c r="G255" s="95">
        <f t="shared" si="68"/>
        <v>0</v>
      </c>
      <c r="H255" s="95">
        <f t="shared" si="65"/>
        <v>1198.4573902000934</v>
      </c>
      <c r="I255" s="95">
        <f t="shared" si="66"/>
        <v>212162.68010832329</v>
      </c>
      <c r="J255" s="95"/>
      <c r="N255" s="27"/>
      <c r="AB255" s="29" t="s">
        <v>0</v>
      </c>
      <c r="CA255" s="26">
        <f t="shared" si="59"/>
        <v>227</v>
      </c>
      <c r="CB255" s="88">
        <f t="shared" si="54"/>
        <v>0.04</v>
      </c>
      <c r="CC255" s="47">
        <f t="shared" si="55"/>
        <v>687.03401099083476</v>
      </c>
      <c r="CD255" s="81">
        <f t="shared" si="56"/>
        <v>1909.6611818618378</v>
      </c>
      <c r="CE255" s="47">
        <f t="shared" si="57"/>
        <v>0</v>
      </c>
      <c r="CF255" s="47">
        <f t="shared" si="67"/>
        <v>0</v>
      </c>
      <c r="CG255" s="47">
        <f t="shared" si="60"/>
        <v>1222.627170871003</v>
      </c>
      <c r="CH255" s="47">
        <f t="shared" si="58"/>
        <v>204887.57612637943</v>
      </c>
    </row>
    <row r="256" spans="1:86" x14ac:dyDescent="0.25">
      <c r="A256" s="93">
        <f t="shared" si="61"/>
        <v>222</v>
      </c>
      <c r="B256" s="94">
        <f t="shared" si="62"/>
        <v>0.04</v>
      </c>
      <c r="C256" s="95">
        <f t="shared" si="63"/>
        <v>707.20893369441092</v>
      </c>
      <c r="D256" s="96">
        <f t="shared" si="64"/>
        <v>1909.6611818618378</v>
      </c>
      <c r="E256" s="95">
        <f t="shared" si="51"/>
        <v>0</v>
      </c>
      <c r="F256" s="95"/>
      <c r="G256" s="95">
        <f t="shared" si="68"/>
        <v>0</v>
      </c>
      <c r="H256" s="95">
        <f t="shared" si="65"/>
        <v>1202.4522481674269</v>
      </c>
      <c r="I256" s="95">
        <f t="shared" si="66"/>
        <v>210960.22786015586</v>
      </c>
      <c r="J256" s="95"/>
      <c r="N256" s="27"/>
      <c r="AB256" s="29" t="s">
        <v>0</v>
      </c>
      <c r="CA256" s="26">
        <f t="shared" si="59"/>
        <v>228</v>
      </c>
      <c r="CB256" s="88">
        <f t="shared" si="54"/>
        <v>0.04</v>
      </c>
      <c r="CC256" s="47">
        <f t="shared" si="55"/>
        <v>682.95858708793139</v>
      </c>
      <c r="CD256" s="81">
        <f t="shared" si="56"/>
        <v>1909.6611818618378</v>
      </c>
      <c r="CE256" s="47">
        <f t="shared" si="57"/>
        <v>0</v>
      </c>
      <c r="CF256" s="47">
        <f t="shared" si="67"/>
        <v>0</v>
      </c>
      <c r="CG256" s="47">
        <f t="shared" si="60"/>
        <v>1226.7025947739064</v>
      </c>
      <c r="CH256" s="47">
        <f t="shared" si="58"/>
        <v>203660.87353160552</v>
      </c>
    </row>
    <row r="257" spans="1:86" x14ac:dyDescent="0.25">
      <c r="A257" s="93">
        <f t="shared" si="61"/>
        <v>223</v>
      </c>
      <c r="B257" s="94">
        <f t="shared" si="62"/>
        <v>0.04</v>
      </c>
      <c r="C257" s="95">
        <f t="shared" si="63"/>
        <v>703.20075953385287</v>
      </c>
      <c r="D257" s="96">
        <f t="shared" si="64"/>
        <v>1909.6611818618378</v>
      </c>
      <c r="E257" s="95">
        <f t="shared" si="51"/>
        <v>0</v>
      </c>
      <c r="F257" s="95"/>
      <c r="G257" s="95">
        <f t="shared" si="68"/>
        <v>0</v>
      </c>
      <c r="H257" s="95">
        <f t="shared" si="65"/>
        <v>1206.4604223279848</v>
      </c>
      <c r="I257" s="95">
        <f t="shared" si="66"/>
        <v>209753.76743782789</v>
      </c>
      <c r="J257" s="95"/>
      <c r="N257" s="27"/>
      <c r="AB257" s="29" t="s">
        <v>0</v>
      </c>
      <c r="CA257" s="26">
        <f t="shared" si="59"/>
        <v>229</v>
      </c>
      <c r="CB257" s="88">
        <f t="shared" si="54"/>
        <v>0.04</v>
      </c>
      <c r="CC257" s="47">
        <f t="shared" si="55"/>
        <v>678.86957843868504</v>
      </c>
      <c r="CD257" s="81">
        <f t="shared" si="56"/>
        <v>1909.6611818618378</v>
      </c>
      <c r="CE257" s="47">
        <f t="shared" si="57"/>
        <v>0</v>
      </c>
      <c r="CF257" s="47">
        <f t="shared" si="67"/>
        <v>0</v>
      </c>
      <c r="CG257" s="47">
        <f t="shared" si="60"/>
        <v>1230.7916034231528</v>
      </c>
      <c r="CH257" s="47">
        <f t="shared" si="58"/>
        <v>202430.08192818236</v>
      </c>
    </row>
    <row r="258" spans="1:86" x14ac:dyDescent="0.25">
      <c r="A258" s="93">
        <f t="shared" si="61"/>
        <v>224</v>
      </c>
      <c r="B258" s="94">
        <f t="shared" si="62"/>
        <v>0.04</v>
      </c>
      <c r="C258" s="95">
        <f t="shared" si="63"/>
        <v>699.17922479275956</v>
      </c>
      <c r="D258" s="96">
        <f t="shared" si="64"/>
        <v>1909.6611818618378</v>
      </c>
      <c r="E258" s="95">
        <f t="shared" si="51"/>
        <v>0</v>
      </c>
      <c r="F258" s="95"/>
      <c r="G258" s="95">
        <f t="shared" si="68"/>
        <v>0</v>
      </c>
      <c r="H258" s="95">
        <f t="shared" si="65"/>
        <v>1210.4819570690784</v>
      </c>
      <c r="I258" s="95">
        <f t="shared" si="66"/>
        <v>208543.28548075882</v>
      </c>
      <c r="J258" s="95"/>
      <c r="N258" s="27"/>
      <c r="AB258" s="29" t="s">
        <v>0</v>
      </c>
      <c r="CA258" s="26">
        <f t="shared" si="59"/>
        <v>230</v>
      </c>
      <c r="CB258" s="88">
        <f t="shared" si="54"/>
        <v>0.04</v>
      </c>
      <c r="CC258" s="47">
        <f t="shared" si="55"/>
        <v>674.7669397606079</v>
      </c>
      <c r="CD258" s="81">
        <f t="shared" si="56"/>
        <v>1909.6611818618378</v>
      </c>
      <c r="CE258" s="47">
        <f t="shared" si="57"/>
        <v>0</v>
      </c>
      <c r="CF258" s="47">
        <f t="shared" si="67"/>
        <v>0</v>
      </c>
      <c r="CG258" s="47">
        <f t="shared" si="60"/>
        <v>1234.8942421012298</v>
      </c>
      <c r="CH258" s="47">
        <f t="shared" si="58"/>
        <v>201195.18768608113</v>
      </c>
    </row>
    <row r="259" spans="1:86" x14ac:dyDescent="0.25">
      <c r="A259" s="93">
        <f t="shared" si="61"/>
        <v>225</v>
      </c>
      <c r="B259" s="94">
        <f t="shared" si="62"/>
        <v>0.04</v>
      </c>
      <c r="C259" s="95">
        <f t="shared" si="63"/>
        <v>695.14428493586274</v>
      </c>
      <c r="D259" s="96">
        <f t="shared" si="64"/>
        <v>1909.6611818618378</v>
      </c>
      <c r="E259" s="95">
        <f t="shared" si="51"/>
        <v>0</v>
      </c>
      <c r="F259" s="95"/>
      <c r="G259" s="95">
        <f t="shared" si="68"/>
        <v>0</v>
      </c>
      <c r="H259" s="95">
        <f t="shared" si="65"/>
        <v>1214.5168969259751</v>
      </c>
      <c r="I259" s="95">
        <f t="shared" si="66"/>
        <v>207328.76858383283</v>
      </c>
      <c r="J259" s="95"/>
      <c r="N259" s="27"/>
      <c r="AB259" s="29" t="s">
        <v>0</v>
      </c>
      <c r="CA259" s="26">
        <f t="shared" si="59"/>
        <v>231</v>
      </c>
      <c r="CB259" s="88">
        <f t="shared" si="54"/>
        <v>0.04</v>
      </c>
      <c r="CC259" s="47">
        <f t="shared" si="55"/>
        <v>670.65062562027038</v>
      </c>
      <c r="CD259" s="81">
        <f t="shared" si="56"/>
        <v>1909.6611818618378</v>
      </c>
      <c r="CE259" s="47">
        <f t="shared" si="57"/>
        <v>0</v>
      </c>
      <c r="CF259" s="47">
        <f t="shared" si="67"/>
        <v>0</v>
      </c>
      <c r="CG259" s="47">
        <f t="shared" si="60"/>
        <v>1239.0105562415674</v>
      </c>
      <c r="CH259" s="47">
        <f t="shared" si="58"/>
        <v>199956.17712983958</v>
      </c>
    </row>
    <row r="260" spans="1:86" x14ac:dyDescent="0.25">
      <c r="A260" s="93">
        <f t="shared" si="61"/>
        <v>226</v>
      </c>
      <c r="B260" s="94">
        <f t="shared" si="62"/>
        <v>0.04</v>
      </c>
      <c r="C260" s="95">
        <f t="shared" si="63"/>
        <v>691.09589527944274</v>
      </c>
      <c r="D260" s="96">
        <f t="shared" si="64"/>
        <v>1909.6611818618378</v>
      </c>
      <c r="E260" s="95">
        <f t="shared" si="51"/>
        <v>0</v>
      </c>
      <c r="F260" s="95"/>
      <c r="G260" s="95">
        <f t="shared" si="68"/>
        <v>0</v>
      </c>
      <c r="H260" s="95">
        <f t="shared" si="65"/>
        <v>1218.5652865823949</v>
      </c>
      <c r="I260" s="95">
        <f t="shared" si="66"/>
        <v>206110.20329725044</v>
      </c>
      <c r="J260" s="95"/>
      <c r="N260" s="27"/>
      <c r="AB260" s="29" t="s">
        <v>0</v>
      </c>
      <c r="CA260" s="26">
        <f t="shared" si="59"/>
        <v>232</v>
      </c>
      <c r="CB260" s="88">
        <f t="shared" si="54"/>
        <v>0.04</v>
      </c>
      <c r="CC260" s="47">
        <f t="shared" si="55"/>
        <v>666.52059043279849</v>
      </c>
      <c r="CD260" s="81">
        <f t="shared" si="56"/>
        <v>1909.6611818618378</v>
      </c>
      <c r="CE260" s="47">
        <f t="shared" si="57"/>
        <v>0</v>
      </c>
      <c r="CF260" s="47">
        <f t="shared" si="67"/>
        <v>0</v>
      </c>
      <c r="CG260" s="47">
        <f t="shared" si="60"/>
        <v>1243.1405914290394</v>
      </c>
      <c r="CH260" s="47">
        <f t="shared" si="58"/>
        <v>198713.03653841052</v>
      </c>
    </row>
    <row r="261" spans="1:86" x14ac:dyDescent="0.25">
      <c r="A261" s="93">
        <f t="shared" si="61"/>
        <v>227</v>
      </c>
      <c r="B261" s="94">
        <f t="shared" si="62"/>
        <v>0.04</v>
      </c>
      <c r="C261" s="95">
        <f t="shared" si="63"/>
        <v>687.03401099083476</v>
      </c>
      <c r="D261" s="96">
        <f t="shared" si="64"/>
        <v>1909.6611818618378</v>
      </c>
      <c r="E261" s="95">
        <f t="shared" ref="E261:E324" si="69">IF(D261&lt;I260,IF(I260&lt;1,"",$E$12),IF(D261&lt;E260,0,D261-(I260+C261)))</f>
        <v>0</v>
      </c>
      <c r="F261" s="95"/>
      <c r="G261" s="95">
        <f t="shared" si="68"/>
        <v>0</v>
      </c>
      <c r="H261" s="95">
        <f t="shared" si="65"/>
        <v>1222.627170871003</v>
      </c>
      <c r="I261" s="95">
        <f t="shared" si="66"/>
        <v>204887.57612637943</v>
      </c>
      <c r="J261" s="95"/>
      <c r="N261" s="27"/>
      <c r="AB261" s="29" t="s">
        <v>0</v>
      </c>
      <c r="CA261" s="26">
        <f t="shared" si="59"/>
        <v>233</v>
      </c>
      <c r="CB261" s="88">
        <f t="shared" si="54"/>
        <v>0.04</v>
      </c>
      <c r="CC261" s="47">
        <f t="shared" si="55"/>
        <v>662.37678846136839</v>
      </c>
      <c r="CD261" s="81">
        <f t="shared" si="56"/>
        <v>1909.6611818618378</v>
      </c>
      <c r="CE261" s="47">
        <f t="shared" si="57"/>
        <v>0</v>
      </c>
      <c r="CF261" s="47">
        <f t="shared" si="67"/>
        <v>0</v>
      </c>
      <c r="CG261" s="47">
        <f t="shared" si="60"/>
        <v>1247.2843934004695</v>
      </c>
      <c r="CH261" s="47">
        <f t="shared" si="58"/>
        <v>197465.75214501005</v>
      </c>
    </row>
    <row r="262" spans="1:86" x14ac:dyDescent="0.25">
      <c r="A262" s="93">
        <f t="shared" si="61"/>
        <v>228</v>
      </c>
      <c r="B262" s="94">
        <f t="shared" si="62"/>
        <v>0.04</v>
      </c>
      <c r="C262" s="95">
        <f t="shared" si="63"/>
        <v>682.95858708793139</v>
      </c>
      <c r="D262" s="96">
        <f t="shared" si="64"/>
        <v>1909.6611818618378</v>
      </c>
      <c r="E262" s="95">
        <f t="shared" si="69"/>
        <v>0</v>
      </c>
      <c r="F262" s="95"/>
      <c r="G262" s="95">
        <f t="shared" si="68"/>
        <v>0</v>
      </c>
      <c r="H262" s="95">
        <f t="shared" si="65"/>
        <v>1226.7025947739064</v>
      </c>
      <c r="I262" s="95">
        <f t="shared" si="66"/>
        <v>203660.87353160552</v>
      </c>
      <c r="J262" s="95"/>
      <c r="N262" s="27" t="s">
        <v>0</v>
      </c>
      <c r="AB262" s="29" t="s">
        <v>0</v>
      </c>
      <c r="CA262" s="26">
        <f t="shared" si="59"/>
        <v>234</v>
      </c>
      <c r="CB262" s="88">
        <f t="shared" si="54"/>
        <v>0.04</v>
      </c>
      <c r="CC262" s="47">
        <f t="shared" si="55"/>
        <v>658.21917381670016</v>
      </c>
      <c r="CD262" s="81">
        <f t="shared" si="56"/>
        <v>1909.6611818618378</v>
      </c>
      <c r="CE262" s="47">
        <f t="shared" si="57"/>
        <v>0</v>
      </c>
      <c r="CF262" s="47">
        <f t="shared" si="67"/>
        <v>0</v>
      </c>
      <c r="CG262" s="47">
        <f t="shared" si="60"/>
        <v>1251.4420080451378</v>
      </c>
      <c r="CH262" s="47">
        <f t="shared" si="58"/>
        <v>196214.31013696492</v>
      </c>
    </row>
    <row r="263" spans="1:86" x14ac:dyDescent="0.25">
      <c r="A263" s="93">
        <f t="shared" si="61"/>
        <v>229</v>
      </c>
      <c r="B263" s="94">
        <f t="shared" si="62"/>
        <v>0.04</v>
      </c>
      <c r="C263" s="95">
        <f t="shared" si="63"/>
        <v>678.86957843868504</v>
      </c>
      <c r="D263" s="96">
        <f t="shared" si="64"/>
        <v>1909.6611818618378</v>
      </c>
      <c r="E263" s="95">
        <f t="shared" si="69"/>
        <v>0</v>
      </c>
      <c r="F263" s="95"/>
      <c r="G263" s="95">
        <f t="shared" si="68"/>
        <v>0</v>
      </c>
      <c r="H263" s="95">
        <f t="shared" si="65"/>
        <v>1230.7916034231528</v>
      </c>
      <c r="I263" s="95">
        <f t="shared" si="66"/>
        <v>202430.08192818236</v>
      </c>
      <c r="J263" s="95"/>
      <c r="N263" s="27"/>
      <c r="AB263" s="29" t="s">
        <v>0</v>
      </c>
      <c r="CA263" s="26">
        <f t="shared" si="59"/>
        <v>235</v>
      </c>
      <c r="CB263" s="88">
        <f t="shared" si="54"/>
        <v>0.04</v>
      </c>
      <c r="CC263" s="47">
        <f t="shared" si="55"/>
        <v>654.04770045654971</v>
      </c>
      <c r="CD263" s="81">
        <f t="shared" si="56"/>
        <v>1909.6611818618378</v>
      </c>
      <c r="CE263" s="47">
        <f t="shared" si="57"/>
        <v>0</v>
      </c>
      <c r="CF263" s="47">
        <f t="shared" si="67"/>
        <v>0</v>
      </c>
      <c r="CG263" s="47">
        <f t="shared" si="60"/>
        <v>1255.613481405288</v>
      </c>
      <c r="CH263" s="47">
        <f t="shared" si="58"/>
        <v>194958.69665555964</v>
      </c>
    </row>
    <row r="264" spans="1:86" x14ac:dyDescent="0.25">
      <c r="A264" s="93">
        <f t="shared" si="61"/>
        <v>230</v>
      </c>
      <c r="B264" s="94">
        <f t="shared" si="62"/>
        <v>0.04</v>
      </c>
      <c r="C264" s="95">
        <f t="shared" si="63"/>
        <v>674.7669397606079</v>
      </c>
      <c r="D264" s="96">
        <f t="shared" si="64"/>
        <v>1909.6611818618378</v>
      </c>
      <c r="E264" s="95">
        <f t="shared" si="69"/>
        <v>0</v>
      </c>
      <c r="F264" s="95"/>
      <c r="G264" s="95">
        <f t="shared" si="68"/>
        <v>0</v>
      </c>
      <c r="H264" s="95">
        <f t="shared" si="65"/>
        <v>1234.8942421012298</v>
      </c>
      <c r="I264" s="95">
        <f t="shared" si="66"/>
        <v>201195.18768608113</v>
      </c>
      <c r="J264" s="95"/>
      <c r="N264" s="27"/>
      <c r="AB264" s="29" t="s">
        <v>0</v>
      </c>
      <c r="CA264" s="26">
        <f t="shared" si="59"/>
        <v>236</v>
      </c>
      <c r="CB264" s="88">
        <f t="shared" si="54"/>
        <v>0.04</v>
      </c>
      <c r="CC264" s="47">
        <f t="shared" si="55"/>
        <v>649.86232218519876</v>
      </c>
      <c r="CD264" s="81">
        <f t="shared" si="56"/>
        <v>1909.6611818618378</v>
      </c>
      <c r="CE264" s="47">
        <f t="shared" si="57"/>
        <v>0</v>
      </c>
      <c r="CF264" s="47">
        <f t="shared" si="67"/>
        <v>0</v>
      </c>
      <c r="CG264" s="47">
        <f t="shared" si="60"/>
        <v>1259.798859676639</v>
      </c>
      <c r="CH264" s="47">
        <f t="shared" si="58"/>
        <v>193698.89779588301</v>
      </c>
    </row>
    <row r="265" spans="1:86" x14ac:dyDescent="0.25">
      <c r="A265" s="93">
        <f t="shared" si="61"/>
        <v>231</v>
      </c>
      <c r="B265" s="94">
        <f t="shared" si="62"/>
        <v>0.04</v>
      </c>
      <c r="C265" s="95">
        <f t="shared" si="63"/>
        <v>670.65062562027038</v>
      </c>
      <c r="D265" s="96">
        <f t="shared" si="64"/>
        <v>1909.6611818618378</v>
      </c>
      <c r="E265" s="95">
        <f t="shared" si="69"/>
        <v>0</v>
      </c>
      <c r="F265" s="95"/>
      <c r="G265" s="95">
        <f t="shared" si="68"/>
        <v>0</v>
      </c>
      <c r="H265" s="95">
        <f t="shared" si="65"/>
        <v>1239.0105562415674</v>
      </c>
      <c r="I265" s="95">
        <f t="shared" si="66"/>
        <v>199956.17712983958</v>
      </c>
      <c r="J265" s="95"/>
      <c r="N265" s="27"/>
      <c r="AB265" s="29" t="s">
        <v>0</v>
      </c>
      <c r="CA265" s="26">
        <f t="shared" si="59"/>
        <v>237</v>
      </c>
      <c r="CB265" s="88">
        <f t="shared" si="54"/>
        <v>0.04</v>
      </c>
      <c r="CC265" s="47">
        <f t="shared" si="55"/>
        <v>645.66299265294333</v>
      </c>
      <c r="CD265" s="81">
        <f t="shared" si="56"/>
        <v>1909.6611818618378</v>
      </c>
      <c r="CE265" s="47">
        <f t="shared" si="57"/>
        <v>0</v>
      </c>
      <c r="CF265" s="47">
        <f t="shared" si="67"/>
        <v>0</v>
      </c>
      <c r="CG265" s="47">
        <f t="shared" si="60"/>
        <v>1263.9981892088945</v>
      </c>
      <c r="CH265" s="47">
        <f t="shared" si="58"/>
        <v>192434.89960667412</v>
      </c>
    </row>
    <row r="266" spans="1:86" x14ac:dyDescent="0.25">
      <c r="A266" s="93">
        <f t="shared" si="61"/>
        <v>232</v>
      </c>
      <c r="B266" s="94">
        <f t="shared" si="62"/>
        <v>0.04</v>
      </c>
      <c r="C266" s="95">
        <f t="shared" si="63"/>
        <v>666.52059043279849</v>
      </c>
      <c r="D266" s="96">
        <f t="shared" si="64"/>
        <v>1909.6611818618378</v>
      </c>
      <c r="E266" s="95">
        <f t="shared" si="69"/>
        <v>0</v>
      </c>
      <c r="F266" s="95"/>
      <c r="G266" s="95">
        <f t="shared" si="68"/>
        <v>0</v>
      </c>
      <c r="H266" s="95">
        <f t="shared" si="65"/>
        <v>1243.1405914290394</v>
      </c>
      <c r="I266" s="95">
        <f t="shared" si="66"/>
        <v>198713.03653841052</v>
      </c>
      <c r="J266" s="95"/>
      <c r="N266" s="27"/>
      <c r="AB266" s="29" t="s">
        <v>0</v>
      </c>
      <c r="CA266" s="26">
        <f t="shared" si="59"/>
        <v>238</v>
      </c>
      <c r="CB266" s="88">
        <f t="shared" si="54"/>
        <v>0.04</v>
      </c>
      <c r="CC266" s="47">
        <f t="shared" si="55"/>
        <v>641.44966535558046</v>
      </c>
      <c r="CD266" s="81">
        <f t="shared" si="56"/>
        <v>1909.6611818618378</v>
      </c>
      <c r="CE266" s="47">
        <f t="shared" si="57"/>
        <v>0</v>
      </c>
      <c r="CF266" s="47">
        <f t="shared" si="67"/>
        <v>0</v>
      </c>
      <c r="CG266" s="47">
        <f t="shared" si="60"/>
        <v>1268.2115165062573</v>
      </c>
      <c r="CH266" s="47">
        <f t="shared" si="58"/>
        <v>191166.68809016785</v>
      </c>
    </row>
    <row r="267" spans="1:86" x14ac:dyDescent="0.25">
      <c r="A267" s="93">
        <f t="shared" si="61"/>
        <v>233</v>
      </c>
      <c r="B267" s="94">
        <f t="shared" si="62"/>
        <v>0.04</v>
      </c>
      <c r="C267" s="95">
        <f t="shared" si="63"/>
        <v>662.37678846136839</v>
      </c>
      <c r="D267" s="96">
        <f t="shared" si="64"/>
        <v>1909.6611818618378</v>
      </c>
      <c r="E267" s="95">
        <f t="shared" si="69"/>
        <v>0</v>
      </c>
      <c r="F267" s="95"/>
      <c r="G267" s="95">
        <f t="shared" si="68"/>
        <v>0</v>
      </c>
      <c r="H267" s="95">
        <f t="shared" si="65"/>
        <v>1247.2843934004695</v>
      </c>
      <c r="I267" s="95">
        <f t="shared" si="66"/>
        <v>197465.75214501005</v>
      </c>
      <c r="J267" s="95"/>
      <c r="N267" s="27"/>
      <c r="AB267" s="29" t="s">
        <v>0</v>
      </c>
      <c r="CA267" s="26">
        <f t="shared" si="59"/>
        <v>239</v>
      </c>
      <c r="CB267" s="88">
        <f t="shared" si="54"/>
        <v>0.04</v>
      </c>
      <c r="CC267" s="47">
        <f t="shared" si="55"/>
        <v>637.22229363389283</v>
      </c>
      <c r="CD267" s="81">
        <f t="shared" si="56"/>
        <v>1909.6611818618378</v>
      </c>
      <c r="CE267" s="47">
        <f t="shared" si="57"/>
        <v>0</v>
      </c>
      <c r="CF267" s="47">
        <f t="shared" si="67"/>
        <v>0</v>
      </c>
      <c r="CG267" s="47">
        <f t="shared" si="60"/>
        <v>1272.438888227945</v>
      </c>
      <c r="CH267" s="47">
        <f t="shared" si="58"/>
        <v>189894.24920193991</v>
      </c>
    </row>
    <row r="268" spans="1:86" x14ac:dyDescent="0.25">
      <c r="A268" s="93">
        <f t="shared" si="61"/>
        <v>234</v>
      </c>
      <c r="B268" s="94">
        <f t="shared" si="62"/>
        <v>0.04</v>
      </c>
      <c r="C268" s="95">
        <f t="shared" si="63"/>
        <v>658.21917381670016</v>
      </c>
      <c r="D268" s="96">
        <f t="shared" si="64"/>
        <v>1909.6611818618378</v>
      </c>
      <c r="E268" s="95">
        <f t="shared" si="69"/>
        <v>0</v>
      </c>
      <c r="F268" s="95"/>
      <c r="G268" s="95">
        <f t="shared" si="68"/>
        <v>0</v>
      </c>
      <c r="H268" s="95">
        <f t="shared" si="65"/>
        <v>1251.4420080451378</v>
      </c>
      <c r="I268" s="95">
        <f t="shared" si="66"/>
        <v>196214.31013696492</v>
      </c>
      <c r="J268" s="95"/>
      <c r="N268" s="27"/>
      <c r="AB268" s="29" t="s">
        <v>0</v>
      </c>
      <c r="CA268" s="26">
        <f t="shared" si="59"/>
        <v>240</v>
      </c>
      <c r="CB268" s="88">
        <f t="shared" si="54"/>
        <v>0.04</v>
      </c>
      <c r="CC268" s="47">
        <f t="shared" si="55"/>
        <v>632.98083067313303</v>
      </c>
      <c r="CD268" s="81">
        <f t="shared" si="56"/>
        <v>1909.6611818618378</v>
      </c>
      <c r="CE268" s="47">
        <f t="shared" si="57"/>
        <v>0</v>
      </c>
      <c r="CF268" s="47">
        <f t="shared" si="67"/>
        <v>0</v>
      </c>
      <c r="CG268" s="47">
        <f t="shared" si="60"/>
        <v>1276.6803511887047</v>
      </c>
      <c r="CH268" s="47">
        <f t="shared" si="58"/>
        <v>188617.56885075121</v>
      </c>
    </row>
    <row r="269" spans="1:86" x14ac:dyDescent="0.25">
      <c r="A269" s="93">
        <f t="shared" si="61"/>
        <v>235</v>
      </c>
      <c r="B269" s="94">
        <f t="shared" si="62"/>
        <v>0.04</v>
      </c>
      <c r="C269" s="95">
        <f t="shared" si="63"/>
        <v>654.04770045654971</v>
      </c>
      <c r="D269" s="96">
        <f t="shared" si="64"/>
        <v>1909.6611818618378</v>
      </c>
      <c r="E269" s="95">
        <f t="shared" si="69"/>
        <v>0</v>
      </c>
      <c r="F269" s="95"/>
      <c r="G269" s="95">
        <f t="shared" si="68"/>
        <v>0</v>
      </c>
      <c r="H269" s="95">
        <f t="shared" si="65"/>
        <v>1255.613481405288</v>
      </c>
      <c r="I269" s="95">
        <f t="shared" si="66"/>
        <v>194958.69665555964</v>
      </c>
      <c r="J269" s="95"/>
      <c r="N269" s="27"/>
      <c r="AB269" s="29" t="s">
        <v>0</v>
      </c>
      <c r="CA269" s="26">
        <f t="shared" si="59"/>
        <v>241</v>
      </c>
      <c r="CB269" s="88">
        <f t="shared" si="54"/>
        <v>0.04</v>
      </c>
      <c r="CC269" s="47">
        <f t="shared" si="55"/>
        <v>628.72522950250402</v>
      </c>
      <c r="CD269" s="81">
        <f t="shared" si="56"/>
        <v>1909.6611818618378</v>
      </c>
      <c r="CE269" s="47">
        <f t="shared" si="57"/>
        <v>0</v>
      </c>
      <c r="CF269" s="47">
        <f t="shared" si="67"/>
        <v>0</v>
      </c>
      <c r="CG269" s="47">
        <f t="shared" si="60"/>
        <v>1280.9359523593339</v>
      </c>
      <c r="CH269" s="47">
        <f t="shared" si="58"/>
        <v>187336.63289839186</v>
      </c>
    </row>
    <row r="270" spans="1:86" x14ac:dyDescent="0.25">
      <c r="A270" s="93">
        <f t="shared" si="61"/>
        <v>236</v>
      </c>
      <c r="B270" s="94">
        <f t="shared" si="62"/>
        <v>0.04</v>
      </c>
      <c r="C270" s="95">
        <f t="shared" si="63"/>
        <v>649.86232218519876</v>
      </c>
      <c r="D270" s="96">
        <f t="shared" si="64"/>
        <v>1909.6611818618378</v>
      </c>
      <c r="E270" s="95">
        <f t="shared" si="69"/>
        <v>0</v>
      </c>
      <c r="F270" s="95"/>
      <c r="G270" s="95">
        <f t="shared" si="68"/>
        <v>0</v>
      </c>
      <c r="H270" s="95">
        <f t="shared" si="65"/>
        <v>1259.798859676639</v>
      </c>
      <c r="I270" s="95">
        <f t="shared" si="66"/>
        <v>193698.89779588301</v>
      </c>
      <c r="J270" s="95"/>
      <c r="N270" s="27"/>
      <c r="AB270" s="29" t="s">
        <v>0</v>
      </c>
      <c r="CA270" s="26">
        <f t="shared" si="59"/>
        <v>242</v>
      </c>
      <c r="CB270" s="88">
        <f t="shared" si="54"/>
        <v>0.04</v>
      </c>
      <c r="CC270" s="47">
        <f t="shared" si="55"/>
        <v>624.4554429946395</v>
      </c>
      <c r="CD270" s="81">
        <f t="shared" si="56"/>
        <v>1909.6611818618378</v>
      </c>
      <c r="CE270" s="47">
        <f t="shared" si="57"/>
        <v>0</v>
      </c>
      <c r="CF270" s="47">
        <f t="shared" si="67"/>
        <v>0</v>
      </c>
      <c r="CG270" s="47">
        <f t="shared" si="60"/>
        <v>1285.2057388671983</v>
      </c>
      <c r="CH270" s="47">
        <f t="shared" si="58"/>
        <v>186051.42715952467</v>
      </c>
    </row>
    <row r="271" spans="1:86" x14ac:dyDescent="0.25">
      <c r="A271" s="93">
        <f t="shared" si="61"/>
        <v>237</v>
      </c>
      <c r="B271" s="94">
        <f t="shared" si="62"/>
        <v>0.04</v>
      </c>
      <c r="C271" s="95">
        <f t="shared" si="63"/>
        <v>645.66299265294333</v>
      </c>
      <c r="D271" s="96">
        <f t="shared" si="64"/>
        <v>1909.6611818618378</v>
      </c>
      <c r="E271" s="95">
        <f t="shared" si="69"/>
        <v>0</v>
      </c>
      <c r="F271" s="95"/>
      <c r="G271" s="95">
        <f t="shared" si="68"/>
        <v>0</v>
      </c>
      <c r="H271" s="95">
        <f t="shared" si="65"/>
        <v>1263.9981892088945</v>
      </c>
      <c r="I271" s="95">
        <f t="shared" si="66"/>
        <v>192434.89960667412</v>
      </c>
      <c r="J271" s="95"/>
      <c r="N271" s="27"/>
      <c r="AB271" s="29" t="s">
        <v>0</v>
      </c>
      <c r="CA271" s="26">
        <f t="shared" si="59"/>
        <v>243</v>
      </c>
      <c r="CB271" s="88">
        <f t="shared" si="54"/>
        <v>0.04</v>
      </c>
      <c r="CC271" s="47">
        <f t="shared" si="55"/>
        <v>620.17142386508215</v>
      </c>
      <c r="CD271" s="81">
        <f t="shared" si="56"/>
        <v>1909.6611818618378</v>
      </c>
      <c r="CE271" s="47">
        <f t="shared" si="57"/>
        <v>0</v>
      </c>
      <c r="CF271" s="47">
        <f t="shared" si="67"/>
        <v>0</v>
      </c>
      <c r="CG271" s="47">
        <f t="shared" si="60"/>
        <v>1289.4897579967555</v>
      </c>
      <c r="CH271" s="47">
        <f t="shared" si="58"/>
        <v>184761.93740152792</v>
      </c>
    </row>
    <row r="272" spans="1:86" x14ac:dyDescent="0.25">
      <c r="A272" s="93">
        <f t="shared" si="61"/>
        <v>238</v>
      </c>
      <c r="B272" s="94">
        <f t="shared" si="62"/>
        <v>0.04</v>
      </c>
      <c r="C272" s="95">
        <f t="shared" si="63"/>
        <v>641.44966535558046</v>
      </c>
      <c r="D272" s="96">
        <f t="shared" si="64"/>
        <v>1909.6611818618378</v>
      </c>
      <c r="E272" s="95">
        <f t="shared" si="69"/>
        <v>0</v>
      </c>
      <c r="F272" s="95"/>
      <c r="G272" s="95">
        <f t="shared" si="68"/>
        <v>0</v>
      </c>
      <c r="H272" s="95">
        <f t="shared" si="65"/>
        <v>1268.2115165062573</v>
      </c>
      <c r="I272" s="95">
        <f t="shared" si="66"/>
        <v>191166.68809016785</v>
      </c>
      <c r="J272" s="95"/>
      <c r="N272" s="27"/>
      <c r="AB272" s="29" t="s">
        <v>0</v>
      </c>
      <c r="CA272" s="26">
        <f t="shared" si="59"/>
        <v>244</v>
      </c>
      <c r="CB272" s="88">
        <f t="shared" si="54"/>
        <v>0.04</v>
      </c>
      <c r="CC272" s="47">
        <f t="shared" si="55"/>
        <v>615.87312467175968</v>
      </c>
      <c r="CD272" s="81">
        <f t="shared" si="56"/>
        <v>1909.6611818618378</v>
      </c>
      <c r="CE272" s="47">
        <f t="shared" si="57"/>
        <v>0</v>
      </c>
      <c r="CF272" s="47">
        <f t="shared" si="67"/>
        <v>0</v>
      </c>
      <c r="CG272" s="47">
        <f t="shared" si="60"/>
        <v>1293.7880571900782</v>
      </c>
      <c r="CH272" s="47">
        <f t="shared" si="58"/>
        <v>183468.14934433784</v>
      </c>
    </row>
    <row r="273" spans="1:86" x14ac:dyDescent="0.25">
      <c r="A273" s="93">
        <f t="shared" si="61"/>
        <v>239</v>
      </c>
      <c r="B273" s="94">
        <f t="shared" si="62"/>
        <v>0.04</v>
      </c>
      <c r="C273" s="95">
        <f t="shared" si="63"/>
        <v>637.22229363389283</v>
      </c>
      <c r="D273" s="96">
        <f t="shared" si="64"/>
        <v>1909.6611818618378</v>
      </c>
      <c r="E273" s="95">
        <f t="shared" si="69"/>
        <v>0</v>
      </c>
      <c r="F273" s="95"/>
      <c r="G273" s="95">
        <f t="shared" si="68"/>
        <v>0</v>
      </c>
      <c r="H273" s="95">
        <f t="shared" si="65"/>
        <v>1272.438888227945</v>
      </c>
      <c r="I273" s="95">
        <f t="shared" si="66"/>
        <v>189894.24920193991</v>
      </c>
      <c r="J273" s="95"/>
      <c r="N273" s="27"/>
      <c r="AB273" s="29" t="s">
        <v>0</v>
      </c>
      <c r="CA273" s="26">
        <f t="shared" si="59"/>
        <v>245</v>
      </c>
      <c r="CB273" s="88">
        <f t="shared" si="54"/>
        <v>0.04</v>
      </c>
      <c r="CC273" s="47">
        <f t="shared" si="55"/>
        <v>611.5604978144595</v>
      </c>
      <c r="CD273" s="81">
        <f t="shared" si="56"/>
        <v>1909.6611818618378</v>
      </c>
      <c r="CE273" s="47">
        <f t="shared" si="57"/>
        <v>0</v>
      </c>
      <c r="CF273" s="47">
        <f t="shared" si="67"/>
        <v>0</v>
      </c>
      <c r="CG273" s="47">
        <f t="shared" si="60"/>
        <v>1298.1006840473783</v>
      </c>
      <c r="CH273" s="47">
        <f t="shared" si="58"/>
        <v>182170.04866029046</v>
      </c>
    </row>
    <row r="274" spans="1:86" x14ac:dyDescent="0.25">
      <c r="A274" s="93">
        <f t="shared" si="61"/>
        <v>240</v>
      </c>
      <c r="B274" s="94">
        <f t="shared" si="62"/>
        <v>0.04</v>
      </c>
      <c r="C274" s="95">
        <f t="shared" si="63"/>
        <v>632.98083067313303</v>
      </c>
      <c r="D274" s="96">
        <f t="shared" si="64"/>
        <v>1909.6611818618378</v>
      </c>
      <c r="E274" s="95">
        <f t="shared" si="69"/>
        <v>0</v>
      </c>
      <c r="F274" s="95"/>
      <c r="G274" s="95">
        <f t="shared" si="68"/>
        <v>0</v>
      </c>
      <c r="H274" s="95">
        <f t="shared" si="65"/>
        <v>1276.6803511887047</v>
      </c>
      <c r="I274" s="95">
        <f t="shared" si="66"/>
        <v>188617.56885075121</v>
      </c>
      <c r="J274" s="95"/>
      <c r="N274" s="27">
        <v>20</v>
      </c>
      <c r="AB274" s="29" t="s">
        <v>0</v>
      </c>
      <c r="CA274" s="26">
        <f t="shared" si="59"/>
        <v>246</v>
      </c>
      <c r="CB274" s="88">
        <f t="shared" si="54"/>
        <v>0.04</v>
      </c>
      <c r="CC274" s="47">
        <f t="shared" si="55"/>
        <v>607.23349553430148</v>
      </c>
      <c r="CD274" s="81">
        <f t="shared" si="56"/>
        <v>1909.6611818618378</v>
      </c>
      <c r="CE274" s="47">
        <f t="shared" si="57"/>
        <v>0</v>
      </c>
      <c r="CF274" s="47">
        <f t="shared" si="67"/>
        <v>0</v>
      </c>
      <c r="CG274" s="47">
        <f t="shared" si="60"/>
        <v>1302.4276863275363</v>
      </c>
      <c r="CH274" s="47">
        <f t="shared" si="58"/>
        <v>180867.62097396291</v>
      </c>
    </row>
    <row r="275" spans="1:86" x14ac:dyDescent="0.25">
      <c r="A275" s="93">
        <f t="shared" si="61"/>
        <v>241</v>
      </c>
      <c r="B275" s="94">
        <f t="shared" si="62"/>
        <v>0.04</v>
      </c>
      <c r="C275" s="95">
        <f t="shared" si="63"/>
        <v>628.72522950250402</v>
      </c>
      <c r="D275" s="96">
        <f t="shared" si="64"/>
        <v>1909.6611818618378</v>
      </c>
      <c r="E275" s="95">
        <f t="shared" si="69"/>
        <v>0</v>
      </c>
      <c r="F275" s="95"/>
      <c r="G275" s="95">
        <f t="shared" si="68"/>
        <v>0</v>
      </c>
      <c r="H275" s="95">
        <f t="shared" si="65"/>
        <v>1280.9359523593339</v>
      </c>
      <c r="I275" s="95">
        <f t="shared" si="66"/>
        <v>187336.63289839186</v>
      </c>
      <c r="J275" s="95"/>
      <c r="N275" s="27"/>
      <c r="AB275" s="29" t="s">
        <v>0</v>
      </c>
      <c r="CA275" s="26">
        <f t="shared" si="59"/>
        <v>247</v>
      </c>
      <c r="CB275" s="88">
        <f t="shared" si="54"/>
        <v>0.04</v>
      </c>
      <c r="CC275" s="47">
        <f t="shared" si="55"/>
        <v>602.89206991320975</v>
      </c>
      <c r="CD275" s="81">
        <f t="shared" si="56"/>
        <v>1909.6611818618378</v>
      </c>
      <c r="CE275" s="47">
        <f t="shared" si="57"/>
        <v>0</v>
      </c>
      <c r="CF275" s="47">
        <f t="shared" si="67"/>
        <v>0</v>
      </c>
      <c r="CG275" s="47">
        <f t="shared" si="60"/>
        <v>1306.7691119486281</v>
      </c>
      <c r="CH275" s="47">
        <f t="shared" si="58"/>
        <v>179560.85186201427</v>
      </c>
    </row>
    <row r="276" spans="1:86" x14ac:dyDescent="0.25">
      <c r="A276" s="93">
        <f t="shared" si="61"/>
        <v>242</v>
      </c>
      <c r="B276" s="94">
        <f t="shared" si="62"/>
        <v>0.04</v>
      </c>
      <c r="C276" s="95">
        <f t="shared" si="63"/>
        <v>624.4554429946395</v>
      </c>
      <c r="D276" s="96">
        <f t="shared" si="64"/>
        <v>1909.6611818618378</v>
      </c>
      <c r="E276" s="95">
        <f t="shared" si="69"/>
        <v>0</v>
      </c>
      <c r="F276" s="95"/>
      <c r="G276" s="95">
        <f t="shared" si="68"/>
        <v>0</v>
      </c>
      <c r="H276" s="95">
        <f t="shared" si="65"/>
        <v>1285.2057388671983</v>
      </c>
      <c r="I276" s="95">
        <f t="shared" si="66"/>
        <v>186051.42715952467</v>
      </c>
      <c r="J276" s="95"/>
      <c r="N276" s="27"/>
      <c r="AB276" s="29" t="s">
        <v>0</v>
      </c>
      <c r="CA276" s="26">
        <f t="shared" si="59"/>
        <v>248</v>
      </c>
      <c r="CB276" s="88">
        <f t="shared" si="54"/>
        <v>0.04</v>
      </c>
      <c r="CC276" s="47">
        <f t="shared" si="55"/>
        <v>598.53617287338091</v>
      </c>
      <c r="CD276" s="81">
        <f t="shared" si="56"/>
        <v>1909.6611818618378</v>
      </c>
      <c r="CE276" s="47">
        <f t="shared" si="57"/>
        <v>0</v>
      </c>
      <c r="CF276" s="47">
        <f t="shared" si="67"/>
        <v>0</v>
      </c>
      <c r="CG276" s="47">
        <f t="shared" si="60"/>
        <v>1311.125008988457</v>
      </c>
      <c r="CH276" s="47">
        <f t="shared" si="58"/>
        <v>178249.72685302582</v>
      </c>
    </row>
    <row r="277" spans="1:86" x14ac:dyDescent="0.25">
      <c r="A277" s="93">
        <f t="shared" si="61"/>
        <v>243</v>
      </c>
      <c r="B277" s="94">
        <f t="shared" si="62"/>
        <v>0.04</v>
      </c>
      <c r="C277" s="95">
        <f t="shared" si="63"/>
        <v>620.17142386508215</v>
      </c>
      <c r="D277" s="96">
        <f t="shared" si="64"/>
        <v>1909.6611818618378</v>
      </c>
      <c r="E277" s="95">
        <f t="shared" si="69"/>
        <v>0</v>
      </c>
      <c r="F277" s="95"/>
      <c r="G277" s="95">
        <f t="shared" si="68"/>
        <v>0</v>
      </c>
      <c r="H277" s="95">
        <f t="shared" si="65"/>
        <v>1289.4897579967555</v>
      </c>
      <c r="I277" s="95">
        <f t="shared" si="66"/>
        <v>184761.93740152792</v>
      </c>
      <c r="J277" s="95"/>
      <c r="N277" s="27"/>
      <c r="AB277" s="29" t="s">
        <v>0</v>
      </c>
      <c r="CA277" s="26">
        <f t="shared" si="59"/>
        <v>249</v>
      </c>
      <c r="CB277" s="88">
        <f t="shared" si="54"/>
        <v>0.04</v>
      </c>
      <c r="CC277" s="47">
        <f t="shared" si="55"/>
        <v>594.16575617675267</v>
      </c>
      <c r="CD277" s="81">
        <f t="shared" si="56"/>
        <v>1909.6611818618378</v>
      </c>
      <c r="CE277" s="47">
        <f t="shared" si="57"/>
        <v>0</v>
      </c>
      <c r="CF277" s="47">
        <f t="shared" si="67"/>
        <v>0</v>
      </c>
      <c r="CG277" s="47">
        <f t="shared" si="60"/>
        <v>1315.4954256850851</v>
      </c>
      <c r="CH277" s="47">
        <f t="shared" si="58"/>
        <v>176934.23142734074</v>
      </c>
    </row>
    <row r="278" spans="1:86" x14ac:dyDescent="0.25">
      <c r="A278" s="93">
        <f t="shared" si="61"/>
        <v>244</v>
      </c>
      <c r="B278" s="94">
        <f t="shared" si="62"/>
        <v>0.04</v>
      </c>
      <c r="C278" s="95">
        <f t="shared" si="63"/>
        <v>615.87312467175968</v>
      </c>
      <c r="D278" s="96">
        <f t="shared" si="64"/>
        <v>1909.6611818618378</v>
      </c>
      <c r="E278" s="95">
        <f t="shared" si="69"/>
        <v>0</v>
      </c>
      <c r="F278" s="95"/>
      <c r="G278" s="95">
        <f t="shared" si="68"/>
        <v>0</v>
      </c>
      <c r="H278" s="95">
        <f t="shared" si="65"/>
        <v>1293.7880571900782</v>
      </c>
      <c r="I278" s="95">
        <f t="shared" si="66"/>
        <v>183468.14934433784</v>
      </c>
      <c r="J278" s="95"/>
      <c r="N278" s="27"/>
      <c r="AB278" s="29" t="s">
        <v>0</v>
      </c>
      <c r="CA278" s="26">
        <f t="shared" si="59"/>
        <v>250</v>
      </c>
      <c r="CB278" s="88">
        <f t="shared" si="54"/>
        <v>0.04</v>
      </c>
      <c r="CC278" s="47">
        <f t="shared" si="55"/>
        <v>589.78077142446909</v>
      </c>
      <c r="CD278" s="81">
        <f t="shared" si="56"/>
        <v>1909.6611818618378</v>
      </c>
      <c r="CE278" s="47">
        <f t="shared" si="57"/>
        <v>0</v>
      </c>
      <c r="CF278" s="47">
        <f t="shared" si="67"/>
        <v>0</v>
      </c>
      <c r="CG278" s="47">
        <f t="shared" si="60"/>
        <v>1319.8804104373687</v>
      </c>
      <c r="CH278" s="47">
        <f t="shared" si="58"/>
        <v>175614.35101690338</v>
      </c>
    </row>
    <row r="279" spans="1:86" x14ac:dyDescent="0.25">
      <c r="A279" s="93">
        <f t="shared" si="61"/>
        <v>245</v>
      </c>
      <c r="B279" s="94">
        <f t="shared" si="62"/>
        <v>0.04</v>
      </c>
      <c r="C279" s="95">
        <f t="shared" si="63"/>
        <v>611.5604978144595</v>
      </c>
      <c r="D279" s="96">
        <f t="shared" si="64"/>
        <v>1909.6611818618378</v>
      </c>
      <c r="E279" s="95">
        <f t="shared" si="69"/>
        <v>0</v>
      </c>
      <c r="F279" s="95"/>
      <c r="G279" s="95">
        <f t="shared" si="68"/>
        <v>0</v>
      </c>
      <c r="H279" s="95">
        <f t="shared" si="65"/>
        <v>1298.1006840473783</v>
      </c>
      <c r="I279" s="95">
        <f t="shared" si="66"/>
        <v>182170.04866029046</v>
      </c>
      <c r="J279" s="95"/>
      <c r="N279" s="27"/>
      <c r="AB279" s="29" t="s">
        <v>0</v>
      </c>
      <c r="CA279" s="26">
        <f t="shared" si="59"/>
        <v>251</v>
      </c>
      <c r="CB279" s="88">
        <f t="shared" si="54"/>
        <v>0.04</v>
      </c>
      <c r="CC279" s="47">
        <f t="shared" si="55"/>
        <v>585.38117005634456</v>
      </c>
      <c r="CD279" s="81">
        <f t="shared" si="56"/>
        <v>1909.6611818618378</v>
      </c>
      <c r="CE279" s="47">
        <f t="shared" si="57"/>
        <v>0</v>
      </c>
      <c r="CF279" s="47">
        <f t="shared" si="67"/>
        <v>0</v>
      </c>
      <c r="CG279" s="47">
        <f t="shared" si="60"/>
        <v>1324.2800118054934</v>
      </c>
      <c r="CH279" s="47">
        <f t="shared" si="58"/>
        <v>174290.07100509788</v>
      </c>
    </row>
    <row r="280" spans="1:86" x14ac:dyDescent="0.25">
      <c r="A280" s="93">
        <f t="shared" si="61"/>
        <v>246</v>
      </c>
      <c r="B280" s="94">
        <f t="shared" si="62"/>
        <v>0.04</v>
      </c>
      <c r="C280" s="95">
        <f t="shared" si="63"/>
        <v>607.23349553430148</v>
      </c>
      <c r="D280" s="96">
        <f t="shared" si="64"/>
        <v>1909.6611818618378</v>
      </c>
      <c r="E280" s="95">
        <f t="shared" si="69"/>
        <v>0</v>
      </c>
      <c r="F280" s="95"/>
      <c r="G280" s="95">
        <f t="shared" ref="G280:G311" si="70">IF(G268 &gt; 1, IF(I279&lt;$E$13,(I279-D280+C280),G268), 0)</f>
        <v>0</v>
      </c>
      <c r="H280" s="95">
        <f t="shared" si="65"/>
        <v>1302.4276863275363</v>
      </c>
      <c r="I280" s="95">
        <f t="shared" si="66"/>
        <v>180867.62097396291</v>
      </c>
      <c r="J280" s="95"/>
      <c r="N280" s="27"/>
      <c r="AB280" s="29" t="s">
        <v>0</v>
      </c>
      <c r="CA280" s="26">
        <f t="shared" si="59"/>
        <v>252</v>
      </c>
      <c r="CB280" s="88">
        <f t="shared" si="54"/>
        <v>0.04</v>
      </c>
      <c r="CC280" s="47">
        <f t="shared" si="55"/>
        <v>580.96690335032622</v>
      </c>
      <c r="CD280" s="81">
        <f t="shared" si="56"/>
        <v>1909.6611818618378</v>
      </c>
      <c r="CE280" s="47">
        <f t="shared" si="57"/>
        <v>0</v>
      </c>
      <c r="CF280" s="47">
        <f t="shared" si="67"/>
        <v>0</v>
      </c>
      <c r="CG280" s="47">
        <f t="shared" si="60"/>
        <v>1328.6942785115116</v>
      </c>
      <c r="CH280" s="47">
        <f t="shared" si="58"/>
        <v>172961.37672658637</v>
      </c>
    </row>
    <row r="281" spans="1:86" x14ac:dyDescent="0.25">
      <c r="A281" s="93">
        <f t="shared" si="61"/>
        <v>247</v>
      </c>
      <c r="B281" s="94">
        <f t="shared" si="62"/>
        <v>0.04</v>
      </c>
      <c r="C281" s="95">
        <f t="shared" si="63"/>
        <v>602.89206991320975</v>
      </c>
      <c r="D281" s="96">
        <f t="shared" si="64"/>
        <v>1909.6611818618378</v>
      </c>
      <c r="E281" s="95">
        <f t="shared" si="69"/>
        <v>0</v>
      </c>
      <c r="F281" s="95"/>
      <c r="G281" s="95">
        <f t="shared" si="70"/>
        <v>0</v>
      </c>
      <c r="H281" s="95">
        <f t="shared" si="65"/>
        <v>1306.7691119486281</v>
      </c>
      <c r="I281" s="95">
        <f t="shared" si="66"/>
        <v>179560.85186201427</v>
      </c>
      <c r="J281" s="95"/>
      <c r="N281" s="27"/>
      <c r="AB281" s="29" t="s">
        <v>0</v>
      </c>
      <c r="CA281" s="26">
        <f t="shared" si="59"/>
        <v>253</v>
      </c>
      <c r="CB281" s="88">
        <f t="shared" si="54"/>
        <v>0.04</v>
      </c>
      <c r="CC281" s="47">
        <f t="shared" si="55"/>
        <v>576.53792242195459</v>
      </c>
      <c r="CD281" s="81">
        <f t="shared" si="56"/>
        <v>1909.6611818618378</v>
      </c>
      <c r="CE281" s="47">
        <f t="shared" si="57"/>
        <v>0</v>
      </c>
      <c r="CF281" s="47">
        <f t="shared" si="67"/>
        <v>0</v>
      </c>
      <c r="CG281" s="47">
        <f t="shared" si="60"/>
        <v>1333.1232594398832</v>
      </c>
      <c r="CH281" s="47">
        <f t="shared" si="58"/>
        <v>171628.25346714648</v>
      </c>
    </row>
    <row r="282" spans="1:86" x14ac:dyDescent="0.25">
      <c r="A282" s="93">
        <f t="shared" si="61"/>
        <v>248</v>
      </c>
      <c r="B282" s="94">
        <f t="shared" si="62"/>
        <v>0.04</v>
      </c>
      <c r="C282" s="95">
        <f t="shared" si="63"/>
        <v>598.53617287338091</v>
      </c>
      <c r="D282" s="96">
        <f t="shared" si="64"/>
        <v>1909.6611818618378</v>
      </c>
      <c r="E282" s="95">
        <f t="shared" si="69"/>
        <v>0</v>
      </c>
      <c r="F282" s="95"/>
      <c r="G282" s="95">
        <f t="shared" si="70"/>
        <v>0</v>
      </c>
      <c r="H282" s="95">
        <f t="shared" si="65"/>
        <v>1311.125008988457</v>
      </c>
      <c r="I282" s="95">
        <f t="shared" si="66"/>
        <v>178249.72685302582</v>
      </c>
      <c r="J282" s="95"/>
      <c r="N282" s="27"/>
      <c r="AB282" s="29" t="s">
        <v>0</v>
      </c>
      <c r="CA282" s="26">
        <f t="shared" si="59"/>
        <v>254</v>
      </c>
      <c r="CB282" s="88">
        <f t="shared" si="54"/>
        <v>0.04</v>
      </c>
      <c r="CC282" s="47">
        <f t="shared" si="55"/>
        <v>572.09417822382159</v>
      </c>
      <c r="CD282" s="81">
        <f t="shared" si="56"/>
        <v>1909.6611818618378</v>
      </c>
      <c r="CE282" s="47">
        <f t="shared" si="57"/>
        <v>0</v>
      </c>
      <c r="CF282" s="47">
        <f t="shared" si="67"/>
        <v>0</v>
      </c>
      <c r="CG282" s="47">
        <f t="shared" si="60"/>
        <v>1337.5670036380161</v>
      </c>
      <c r="CH282" s="47">
        <f t="shared" si="58"/>
        <v>170290.68646350846</v>
      </c>
    </row>
    <row r="283" spans="1:86" x14ac:dyDescent="0.25">
      <c r="A283" s="93">
        <f t="shared" si="61"/>
        <v>249</v>
      </c>
      <c r="B283" s="94">
        <f t="shared" si="62"/>
        <v>0.04</v>
      </c>
      <c r="C283" s="95">
        <f t="shared" si="63"/>
        <v>594.16575617675267</v>
      </c>
      <c r="D283" s="96">
        <f t="shared" si="64"/>
        <v>1909.6611818618378</v>
      </c>
      <c r="E283" s="95">
        <f t="shared" si="69"/>
        <v>0</v>
      </c>
      <c r="F283" s="95"/>
      <c r="G283" s="95">
        <f t="shared" si="70"/>
        <v>0</v>
      </c>
      <c r="H283" s="95">
        <f t="shared" si="65"/>
        <v>1315.4954256850851</v>
      </c>
      <c r="I283" s="95">
        <f t="shared" si="66"/>
        <v>176934.23142734074</v>
      </c>
      <c r="J283" s="95"/>
      <c r="N283" s="27"/>
      <c r="AB283" s="29" t="s">
        <v>0</v>
      </c>
      <c r="CA283" s="26">
        <f t="shared" si="59"/>
        <v>255</v>
      </c>
      <c r="CB283" s="88">
        <f t="shared" si="54"/>
        <v>0.04</v>
      </c>
      <c r="CC283" s="47">
        <f t="shared" si="55"/>
        <v>567.63562154502824</v>
      </c>
      <c r="CD283" s="81">
        <f t="shared" si="56"/>
        <v>1909.6611818618378</v>
      </c>
      <c r="CE283" s="47">
        <f t="shared" si="57"/>
        <v>0</v>
      </c>
      <c r="CF283" s="47">
        <f t="shared" si="67"/>
        <v>0</v>
      </c>
      <c r="CG283" s="47">
        <f t="shared" si="60"/>
        <v>1342.0255603168096</v>
      </c>
      <c r="CH283" s="47">
        <f t="shared" si="58"/>
        <v>168948.66090319166</v>
      </c>
    </row>
    <row r="284" spans="1:86" x14ac:dyDescent="0.25">
      <c r="A284" s="93">
        <f t="shared" si="61"/>
        <v>250</v>
      </c>
      <c r="B284" s="94">
        <f t="shared" si="62"/>
        <v>0.04</v>
      </c>
      <c r="C284" s="95">
        <f t="shared" si="63"/>
        <v>589.78077142446909</v>
      </c>
      <c r="D284" s="96">
        <f t="shared" si="64"/>
        <v>1909.6611818618378</v>
      </c>
      <c r="E284" s="95">
        <f t="shared" si="69"/>
        <v>0</v>
      </c>
      <c r="F284" s="95"/>
      <c r="G284" s="95">
        <f t="shared" si="70"/>
        <v>0</v>
      </c>
      <c r="H284" s="95">
        <f t="shared" si="65"/>
        <v>1319.8804104373687</v>
      </c>
      <c r="I284" s="95">
        <f t="shared" si="66"/>
        <v>175614.35101690338</v>
      </c>
      <c r="J284" s="95"/>
      <c r="N284" s="27"/>
      <c r="AB284" s="29" t="s">
        <v>0</v>
      </c>
      <c r="CA284" s="26">
        <f t="shared" si="59"/>
        <v>256</v>
      </c>
      <c r="CB284" s="88">
        <f t="shared" si="54"/>
        <v>0.04</v>
      </c>
      <c r="CC284" s="47">
        <f t="shared" si="55"/>
        <v>563.1622030106389</v>
      </c>
      <c r="CD284" s="81">
        <f t="shared" si="56"/>
        <v>1909.6611818618378</v>
      </c>
      <c r="CE284" s="47">
        <f t="shared" si="57"/>
        <v>0</v>
      </c>
      <c r="CF284" s="47">
        <f t="shared" si="67"/>
        <v>0</v>
      </c>
      <c r="CG284" s="47">
        <f t="shared" si="60"/>
        <v>1346.4989788511989</v>
      </c>
      <c r="CH284" s="47">
        <f t="shared" si="58"/>
        <v>167602.16192434047</v>
      </c>
    </row>
    <row r="285" spans="1:86" x14ac:dyDescent="0.25">
      <c r="A285" s="93">
        <f t="shared" si="61"/>
        <v>251</v>
      </c>
      <c r="B285" s="94">
        <f t="shared" si="62"/>
        <v>0.04</v>
      </c>
      <c r="C285" s="95">
        <f t="shared" si="63"/>
        <v>585.38117005634456</v>
      </c>
      <c r="D285" s="96">
        <f t="shared" si="64"/>
        <v>1909.6611818618378</v>
      </c>
      <c r="E285" s="95">
        <f t="shared" si="69"/>
        <v>0</v>
      </c>
      <c r="F285" s="95"/>
      <c r="G285" s="95">
        <f t="shared" si="70"/>
        <v>0</v>
      </c>
      <c r="H285" s="95">
        <f t="shared" si="65"/>
        <v>1324.2800118054934</v>
      </c>
      <c r="I285" s="95">
        <f t="shared" si="66"/>
        <v>174290.07100509788</v>
      </c>
      <c r="J285" s="95"/>
      <c r="N285" s="27"/>
      <c r="AB285" s="29" t="s">
        <v>0</v>
      </c>
      <c r="CA285" s="26">
        <f t="shared" si="59"/>
        <v>257</v>
      </c>
      <c r="CB285" s="88">
        <f t="shared" ref="CB285:CB348" si="71">IF(CH284&lt;1,"",$CE$7)</f>
        <v>0.04</v>
      </c>
      <c r="CC285" s="47">
        <f t="shared" ref="CC285:CC348" si="72">IF(CH284&lt;1,"",(CH284*(CB285*30)/360))</f>
        <v>558.67387308113496</v>
      </c>
      <c r="CD285" s="81">
        <f t="shared" ref="CD285:CD348" si="73">IF(CH284&lt;1,"",$CE$9)</f>
        <v>1909.6611818618378</v>
      </c>
      <c r="CE285" s="47">
        <f t="shared" ref="CE285:CE348" si="74">IF(CH284&lt;1,"",$CE$12)</f>
        <v>0</v>
      </c>
      <c r="CF285" s="47">
        <f t="shared" si="67"/>
        <v>0</v>
      </c>
      <c r="CG285" s="47">
        <f t="shared" si="60"/>
        <v>1350.9873087807027</v>
      </c>
      <c r="CH285" s="47">
        <f t="shared" ref="CH285:CH348" si="75">IF(CH284-CG285&lt;1,0,CH284-CG285)</f>
        <v>166251.17461555978</v>
      </c>
    </row>
    <row r="286" spans="1:86" x14ac:dyDescent="0.25">
      <c r="A286" s="93">
        <f t="shared" si="61"/>
        <v>252</v>
      </c>
      <c r="B286" s="94">
        <f t="shared" si="62"/>
        <v>0.04</v>
      </c>
      <c r="C286" s="95">
        <f t="shared" si="63"/>
        <v>580.96690335032622</v>
      </c>
      <c r="D286" s="96">
        <f t="shared" si="64"/>
        <v>1909.6611818618378</v>
      </c>
      <c r="E286" s="95">
        <f t="shared" si="69"/>
        <v>0</v>
      </c>
      <c r="F286" s="95"/>
      <c r="G286" s="95">
        <f t="shared" si="70"/>
        <v>0</v>
      </c>
      <c r="H286" s="95">
        <f t="shared" si="65"/>
        <v>1328.6942785115116</v>
      </c>
      <c r="I286" s="95">
        <f t="shared" si="66"/>
        <v>172961.37672658637</v>
      </c>
      <c r="J286" s="95"/>
      <c r="N286" s="27" t="s">
        <v>0</v>
      </c>
      <c r="AB286" s="29" t="s">
        <v>0</v>
      </c>
      <c r="CA286" s="26">
        <f t="shared" ref="CA286:CA349" si="76">SUM(CA285+1)</f>
        <v>258</v>
      </c>
      <c r="CB286" s="88">
        <f t="shared" si="71"/>
        <v>0.04</v>
      </c>
      <c r="CC286" s="47">
        <f t="shared" si="72"/>
        <v>554.17058205186595</v>
      </c>
      <c r="CD286" s="81">
        <f t="shared" si="73"/>
        <v>1909.6611818618378</v>
      </c>
      <c r="CE286" s="47">
        <f t="shared" si="74"/>
        <v>0</v>
      </c>
      <c r="CF286" s="47">
        <f t="shared" si="67"/>
        <v>0</v>
      </c>
      <c r="CG286" s="47">
        <f t="shared" ref="CG286:CG349" si="77">IF(CH285&lt;1,0,(CD286+CE286+CF286)-CC286)</f>
        <v>1355.4905998099719</v>
      </c>
      <c r="CH286" s="47">
        <f t="shared" si="75"/>
        <v>164895.68401574981</v>
      </c>
    </row>
    <row r="287" spans="1:86" x14ac:dyDescent="0.25">
      <c r="A287" s="93">
        <f t="shared" si="61"/>
        <v>253</v>
      </c>
      <c r="B287" s="94">
        <f t="shared" si="62"/>
        <v>0.04</v>
      </c>
      <c r="C287" s="95">
        <f t="shared" si="63"/>
        <v>576.53792242195459</v>
      </c>
      <c r="D287" s="96">
        <f t="shared" si="64"/>
        <v>1909.6611818618378</v>
      </c>
      <c r="E287" s="95">
        <f t="shared" si="69"/>
        <v>0</v>
      </c>
      <c r="F287" s="95"/>
      <c r="G287" s="95">
        <f t="shared" si="70"/>
        <v>0</v>
      </c>
      <c r="H287" s="95">
        <f t="shared" si="65"/>
        <v>1333.1232594398832</v>
      </c>
      <c r="I287" s="95">
        <f t="shared" si="66"/>
        <v>171628.25346714648</v>
      </c>
      <c r="J287" s="95"/>
      <c r="N287" s="27"/>
      <c r="AB287" s="29" t="s">
        <v>0</v>
      </c>
      <c r="CA287" s="26">
        <f t="shared" si="76"/>
        <v>259</v>
      </c>
      <c r="CB287" s="88">
        <f t="shared" si="71"/>
        <v>0.04</v>
      </c>
      <c r="CC287" s="47">
        <f t="shared" si="72"/>
        <v>549.65228005249935</v>
      </c>
      <c r="CD287" s="81">
        <f t="shared" si="73"/>
        <v>1909.6611818618378</v>
      </c>
      <c r="CE287" s="47">
        <f t="shared" si="74"/>
        <v>0</v>
      </c>
      <c r="CF287" s="47">
        <f t="shared" si="67"/>
        <v>0</v>
      </c>
      <c r="CG287" s="47">
        <f t="shared" si="77"/>
        <v>1360.0089018093386</v>
      </c>
      <c r="CH287" s="47">
        <f t="shared" si="75"/>
        <v>163535.67511394047</v>
      </c>
    </row>
    <row r="288" spans="1:86" x14ac:dyDescent="0.25">
      <c r="A288" s="93">
        <f t="shared" si="61"/>
        <v>254</v>
      </c>
      <c r="B288" s="94">
        <f t="shared" si="62"/>
        <v>0.04</v>
      </c>
      <c r="C288" s="95">
        <f t="shared" si="63"/>
        <v>572.09417822382159</v>
      </c>
      <c r="D288" s="96">
        <f t="shared" si="64"/>
        <v>1909.6611818618378</v>
      </c>
      <c r="E288" s="95">
        <f t="shared" si="69"/>
        <v>0</v>
      </c>
      <c r="F288" s="95"/>
      <c r="G288" s="95">
        <f t="shared" si="70"/>
        <v>0</v>
      </c>
      <c r="H288" s="95">
        <f t="shared" si="65"/>
        <v>1337.5670036380161</v>
      </c>
      <c r="I288" s="95">
        <f t="shared" si="66"/>
        <v>170290.68646350846</v>
      </c>
      <c r="J288" s="95"/>
      <c r="N288" s="27"/>
      <c r="AB288" s="29" t="s">
        <v>0</v>
      </c>
      <c r="CA288" s="26">
        <f t="shared" si="76"/>
        <v>260</v>
      </c>
      <c r="CB288" s="88">
        <f t="shared" si="71"/>
        <v>0.04</v>
      </c>
      <c r="CC288" s="47">
        <f t="shared" si="72"/>
        <v>545.11891704646814</v>
      </c>
      <c r="CD288" s="81">
        <f t="shared" si="73"/>
        <v>1909.6611818618378</v>
      </c>
      <c r="CE288" s="47">
        <f t="shared" si="74"/>
        <v>0</v>
      </c>
      <c r="CF288" s="47">
        <f t="shared" si="67"/>
        <v>0</v>
      </c>
      <c r="CG288" s="47">
        <f t="shared" si="77"/>
        <v>1364.5422648153697</v>
      </c>
      <c r="CH288" s="47">
        <f t="shared" si="75"/>
        <v>162171.1328491251</v>
      </c>
    </row>
    <row r="289" spans="1:86" x14ac:dyDescent="0.25">
      <c r="A289" s="93">
        <f t="shared" si="61"/>
        <v>255</v>
      </c>
      <c r="B289" s="94">
        <f t="shared" si="62"/>
        <v>0.04</v>
      </c>
      <c r="C289" s="95">
        <f t="shared" si="63"/>
        <v>567.63562154502824</v>
      </c>
      <c r="D289" s="96">
        <f t="shared" si="64"/>
        <v>1909.6611818618378</v>
      </c>
      <c r="E289" s="95">
        <f t="shared" si="69"/>
        <v>0</v>
      </c>
      <c r="F289" s="95"/>
      <c r="G289" s="95">
        <f t="shared" si="70"/>
        <v>0</v>
      </c>
      <c r="H289" s="95">
        <f t="shared" si="65"/>
        <v>1342.0255603168096</v>
      </c>
      <c r="I289" s="95">
        <f t="shared" si="66"/>
        <v>168948.66090319166</v>
      </c>
      <c r="J289" s="95"/>
      <c r="N289" s="27"/>
      <c r="AB289" s="29" t="s">
        <v>0</v>
      </c>
      <c r="CA289" s="26">
        <f t="shared" si="76"/>
        <v>261</v>
      </c>
      <c r="CB289" s="88">
        <f t="shared" si="71"/>
        <v>0.04</v>
      </c>
      <c r="CC289" s="47">
        <f t="shared" si="72"/>
        <v>540.57044283041705</v>
      </c>
      <c r="CD289" s="81">
        <f t="shared" si="73"/>
        <v>1909.6611818618378</v>
      </c>
      <c r="CE289" s="47">
        <f t="shared" si="74"/>
        <v>0</v>
      </c>
      <c r="CF289" s="47">
        <f t="shared" si="67"/>
        <v>0</v>
      </c>
      <c r="CG289" s="47">
        <f t="shared" si="77"/>
        <v>1369.0907390314208</v>
      </c>
      <c r="CH289" s="47">
        <f t="shared" si="75"/>
        <v>160802.04211009369</v>
      </c>
    </row>
    <row r="290" spans="1:86" x14ac:dyDescent="0.25">
      <c r="A290" s="93">
        <f t="shared" si="61"/>
        <v>256</v>
      </c>
      <c r="B290" s="94">
        <f t="shared" si="62"/>
        <v>0.04</v>
      </c>
      <c r="C290" s="95">
        <f t="shared" si="63"/>
        <v>563.1622030106389</v>
      </c>
      <c r="D290" s="96">
        <f t="shared" si="64"/>
        <v>1909.6611818618378</v>
      </c>
      <c r="E290" s="95">
        <f t="shared" si="69"/>
        <v>0</v>
      </c>
      <c r="F290" s="95"/>
      <c r="G290" s="95">
        <f t="shared" si="70"/>
        <v>0</v>
      </c>
      <c r="H290" s="95">
        <f t="shared" si="65"/>
        <v>1346.4989788511989</v>
      </c>
      <c r="I290" s="95">
        <f t="shared" si="66"/>
        <v>167602.16192434047</v>
      </c>
      <c r="J290" s="95"/>
      <c r="N290" s="27"/>
      <c r="AB290" s="29" t="s">
        <v>0</v>
      </c>
      <c r="CA290" s="26">
        <f t="shared" si="76"/>
        <v>262</v>
      </c>
      <c r="CB290" s="88">
        <f t="shared" si="71"/>
        <v>0.04</v>
      </c>
      <c r="CC290" s="47">
        <f t="shared" si="72"/>
        <v>536.0068070336456</v>
      </c>
      <c r="CD290" s="81">
        <f t="shared" si="73"/>
        <v>1909.6611818618378</v>
      </c>
      <c r="CE290" s="47">
        <f t="shared" si="74"/>
        <v>0</v>
      </c>
      <c r="CF290" s="47">
        <f t="shared" si="67"/>
        <v>0</v>
      </c>
      <c r="CG290" s="47">
        <f t="shared" si="77"/>
        <v>1373.6543748281922</v>
      </c>
      <c r="CH290" s="47">
        <f t="shared" si="75"/>
        <v>159428.38773526551</v>
      </c>
    </row>
    <row r="291" spans="1:86" x14ac:dyDescent="0.25">
      <c r="A291" s="93">
        <f t="shared" si="61"/>
        <v>257</v>
      </c>
      <c r="B291" s="94">
        <f t="shared" si="62"/>
        <v>0.04</v>
      </c>
      <c r="C291" s="95">
        <f t="shared" si="63"/>
        <v>558.67387308113496</v>
      </c>
      <c r="D291" s="96">
        <f t="shared" si="64"/>
        <v>1909.6611818618378</v>
      </c>
      <c r="E291" s="95">
        <f t="shared" si="69"/>
        <v>0</v>
      </c>
      <c r="F291" s="95"/>
      <c r="G291" s="95">
        <f t="shared" si="70"/>
        <v>0</v>
      </c>
      <c r="H291" s="95">
        <f t="shared" si="65"/>
        <v>1350.9873087807027</v>
      </c>
      <c r="I291" s="95">
        <f t="shared" si="66"/>
        <v>166251.17461555978</v>
      </c>
      <c r="J291" s="95"/>
      <c r="N291" s="27"/>
      <c r="AB291" s="29" t="s">
        <v>0</v>
      </c>
      <c r="CA291" s="26">
        <f t="shared" si="76"/>
        <v>263</v>
      </c>
      <c r="CB291" s="88">
        <f t="shared" si="71"/>
        <v>0.04</v>
      </c>
      <c r="CC291" s="47">
        <f t="shared" si="72"/>
        <v>531.42795911755161</v>
      </c>
      <c r="CD291" s="81">
        <f t="shared" si="73"/>
        <v>1909.6611818618378</v>
      </c>
      <c r="CE291" s="47">
        <f t="shared" si="74"/>
        <v>0</v>
      </c>
      <c r="CF291" s="47">
        <f t="shared" si="67"/>
        <v>0</v>
      </c>
      <c r="CG291" s="47">
        <f t="shared" si="77"/>
        <v>1378.2332227442862</v>
      </c>
      <c r="CH291" s="47">
        <f t="shared" si="75"/>
        <v>158050.15451252123</v>
      </c>
    </row>
    <row r="292" spans="1:86" x14ac:dyDescent="0.25">
      <c r="A292" s="93">
        <f t="shared" ref="A292:A355" si="78">IF(I291&lt;1,"",A291+1)</f>
        <v>258</v>
      </c>
      <c r="B292" s="94">
        <f t="shared" ref="B292:B355" si="79">IF(I291&lt;1,"",$E$7)</f>
        <v>0.04</v>
      </c>
      <c r="C292" s="95">
        <f t="shared" ref="C292:C355" si="80">IF(I291&lt;1,0,(I291*(B292*30)/360))</f>
        <v>554.17058205186595</v>
      </c>
      <c r="D292" s="96">
        <f t="shared" ref="D292:D355" si="81">IF(I291 &gt; 1, IF(I291-D291&lt;1,(I291+C292),$E$9), 0)</f>
        <v>1909.6611818618378</v>
      </c>
      <c r="E292" s="95">
        <f t="shared" si="69"/>
        <v>0</v>
      </c>
      <c r="F292" s="95"/>
      <c r="G292" s="95">
        <f t="shared" si="70"/>
        <v>0</v>
      </c>
      <c r="H292" s="95">
        <f t="shared" ref="H292:H355" si="82">IF(I291&lt;1,0,IF((D292+E292+G292)-C292&gt;=(I291),(I291),(D292+E292+G292)-C292))</f>
        <v>1355.4905998099719</v>
      </c>
      <c r="I292" s="95">
        <f t="shared" ref="I292:I355" si="83">IF(I291-H292&lt;1,0,I291-H292)</f>
        <v>164895.68401574981</v>
      </c>
      <c r="J292" s="95"/>
      <c r="N292" s="27"/>
      <c r="AB292" s="29" t="s">
        <v>0</v>
      </c>
      <c r="CA292" s="26">
        <f t="shared" si="76"/>
        <v>264</v>
      </c>
      <c r="CB292" s="88">
        <f t="shared" si="71"/>
        <v>0.04</v>
      </c>
      <c r="CC292" s="47">
        <f t="shared" si="72"/>
        <v>526.83384837507083</v>
      </c>
      <c r="CD292" s="81">
        <f t="shared" si="73"/>
        <v>1909.6611818618378</v>
      </c>
      <c r="CE292" s="47">
        <f t="shared" si="74"/>
        <v>0</v>
      </c>
      <c r="CF292" s="47">
        <f t="shared" si="67"/>
        <v>0</v>
      </c>
      <c r="CG292" s="47">
        <f t="shared" si="77"/>
        <v>1382.827333486767</v>
      </c>
      <c r="CH292" s="47">
        <f t="shared" si="75"/>
        <v>156667.32717903447</v>
      </c>
    </row>
    <row r="293" spans="1:86" x14ac:dyDescent="0.25">
      <c r="A293" s="93">
        <f t="shared" si="78"/>
        <v>259</v>
      </c>
      <c r="B293" s="94">
        <f t="shared" si="79"/>
        <v>0.04</v>
      </c>
      <c r="C293" s="95">
        <f t="shared" si="80"/>
        <v>549.65228005249935</v>
      </c>
      <c r="D293" s="96">
        <f t="shared" si="81"/>
        <v>1909.6611818618378</v>
      </c>
      <c r="E293" s="95">
        <f t="shared" si="69"/>
        <v>0</v>
      </c>
      <c r="F293" s="95"/>
      <c r="G293" s="95">
        <f t="shared" si="70"/>
        <v>0</v>
      </c>
      <c r="H293" s="95">
        <f t="shared" si="82"/>
        <v>1360.0089018093386</v>
      </c>
      <c r="I293" s="95">
        <f t="shared" si="83"/>
        <v>163535.67511394047</v>
      </c>
      <c r="J293" s="95"/>
      <c r="N293" s="27"/>
      <c r="AB293" s="29" t="s">
        <v>0</v>
      </c>
      <c r="CA293" s="26">
        <f t="shared" si="76"/>
        <v>265</v>
      </c>
      <c r="CB293" s="88">
        <f t="shared" si="71"/>
        <v>0.04</v>
      </c>
      <c r="CC293" s="47">
        <f t="shared" si="72"/>
        <v>522.22442393011488</v>
      </c>
      <c r="CD293" s="81">
        <f t="shared" si="73"/>
        <v>1909.6611818618378</v>
      </c>
      <c r="CE293" s="47">
        <f t="shared" si="74"/>
        <v>0</v>
      </c>
      <c r="CF293" s="47">
        <f t="shared" si="67"/>
        <v>0</v>
      </c>
      <c r="CG293" s="47">
        <f t="shared" si="77"/>
        <v>1387.4367579317229</v>
      </c>
      <c r="CH293" s="47">
        <f t="shared" si="75"/>
        <v>155279.89042110275</v>
      </c>
    </row>
    <row r="294" spans="1:86" x14ac:dyDescent="0.25">
      <c r="A294" s="93">
        <f t="shared" si="78"/>
        <v>260</v>
      </c>
      <c r="B294" s="94">
        <f t="shared" si="79"/>
        <v>0.04</v>
      </c>
      <c r="C294" s="95">
        <f t="shared" si="80"/>
        <v>545.11891704646814</v>
      </c>
      <c r="D294" s="96">
        <f t="shared" si="81"/>
        <v>1909.6611818618378</v>
      </c>
      <c r="E294" s="95">
        <f t="shared" si="69"/>
        <v>0</v>
      </c>
      <c r="F294" s="95"/>
      <c r="G294" s="95">
        <f t="shared" si="70"/>
        <v>0</v>
      </c>
      <c r="H294" s="95">
        <f t="shared" si="82"/>
        <v>1364.5422648153697</v>
      </c>
      <c r="I294" s="95">
        <f t="shared" si="83"/>
        <v>162171.1328491251</v>
      </c>
      <c r="J294" s="95"/>
      <c r="N294" s="27"/>
      <c r="AB294" s="29" t="s">
        <v>0</v>
      </c>
      <c r="CA294" s="26">
        <f t="shared" si="76"/>
        <v>266</v>
      </c>
      <c r="CB294" s="88">
        <f t="shared" si="71"/>
        <v>0.04</v>
      </c>
      <c r="CC294" s="47">
        <f t="shared" si="72"/>
        <v>517.59963473700918</v>
      </c>
      <c r="CD294" s="81">
        <f t="shared" si="73"/>
        <v>1909.6611818618378</v>
      </c>
      <c r="CE294" s="47">
        <f t="shared" si="74"/>
        <v>0</v>
      </c>
      <c r="CF294" s="47">
        <f t="shared" si="67"/>
        <v>0</v>
      </c>
      <c r="CG294" s="47">
        <f t="shared" si="77"/>
        <v>1392.0615471248286</v>
      </c>
      <c r="CH294" s="47">
        <f t="shared" si="75"/>
        <v>153887.82887397794</v>
      </c>
    </row>
    <row r="295" spans="1:86" x14ac:dyDescent="0.25">
      <c r="A295" s="93">
        <f t="shared" si="78"/>
        <v>261</v>
      </c>
      <c r="B295" s="94">
        <f t="shared" si="79"/>
        <v>0.04</v>
      </c>
      <c r="C295" s="95">
        <f t="shared" si="80"/>
        <v>540.57044283041705</v>
      </c>
      <c r="D295" s="96">
        <f t="shared" si="81"/>
        <v>1909.6611818618378</v>
      </c>
      <c r="E295" s="95">
        <f t="shared" si="69"/>
        <v>0</v>
      </c>
      <c r="F295" s="95"/>
      <c r="G295" s="95">
        <f t="shared" si="70"/>
        <v>0</v>
      </c>
      <c r="H295" s="95">
        <f t="shared" si="82"/>
        <v>1369.0907390314208</v>
      </c>
      <c r="I295" s="95">
        <f t="shared" si="83"/>
        <v>160802.04211009369</v>
      </c>
      <c r="J295" s="95"/>
      <c r="N295" s="27"/>
      <c r="AB295" s="29" t="s">
        <v>0</v>
      </c>
      <c r="CA295" s="26">
        <f t="shared" si="76"/>
        <v>267</v>
      </c>
      <c r="CB295" s="88">
        <f t="shared" si="71"/>
        <v>0.04</v>
      </c>
      <c r="CC295" s="47">
        <f t="shared" si="72"/>
        <v>512.95942957992645</v>
      </c>
      <c r="CD295" s="81">
        <f t="shared" si="73"/>
        <v>1909.6611818618378</v>
      </c>
      <c r="CE295" s="47">
        <f t="shared" si="74"/>
        <v>0</v>
      </c>
      <c r="CF295" s="47">
        <f t="shared" si="67"/>
        <v>0</v>
      </c>
      <c r="CG295" s="47">
        <f t="shared" si="77"/>
        <v>1396.7017522819115</v>
      </c>
      <c r="CH295" s="47">
        <f t="shared" si="75"/>
        <v>152491.12712169602</v>
      </c>
    </row>
    <row r="296" spans="1:86" x14ac:dyDescent="0.25">
      <c r="A296" s="93">
        <f t="shared" si="78"/>
        <v>262</v>
      </c>
      <c r="B296" s="94">
        <f t="shared" si="79"/>
        <v>0.04</v>
      </c>
      <c r="C296" s="95">
        <f t="shared" si="80"/>
        <v>536.0068070336456</v>
      </c>
      <c r="D296" s="96">
        <f t="shared" si="81"/>
        <v>1909.6611818618378</v>
      </c>
      <c r="E296" s="95">
        <f t="shared" si="69"/>
        <v>0</v>
      </c>
      <c r="F296" s="95"/>
      <c r="G296" s="95">
        <f t="shared" si="70"/>
        <v>0</v>
      </c>
      <c r="H296" s="95">
        <f t="shared" si="82"/>
        <v>1373.6543748281922</v>
      </c>
      <c r="I296" s="95">
        <f t="shared" si="83"/>
        <v>159428.38773526551</v>
      </c>
      <c r="J296" s="95"/>
      <c r="N296" s="27"/>
      <c r="AB296" s="29" t="s">
        <v>0</v>
      </c>
      <c r="CA296" s="26">
        <f t="shared" si="76"/>
        <v>268</v>
      </c>
      <c r="CB296" s="88">
        <f t="shared" si="71"/>
        <v>0.04</v>
      </c>
      <c r="CC296" s="47">
        <f t="shared" si="72"/>
        <v>508.30375707232008</v>
      </c>
      <c r="CD296" s="81">
        <f t="shared" si="73"/>
        <v>1909.6611818618378</v>
      </c>
      <c r="CE296" s="47">
        <f t="shared" si="74"/>
        <v>0</v>
      </c>
      <c r="CF296" s="47">
        <f t="shared" si="67"/>
        <v>0</v>
      </c>
      <c r="CG296" s="47">
        <f t="shared" si="77"/>
        <v>1401.3574247895176</v>
      </c>
      <c r="CH296" s="47">
        <f t="shared" si="75"/>
        <v>151089.7696969065</v>
      </c>
    </row>
    <row r="297" spans="1:86" x14ac:dyDescent="0.25">
      <c r="A297" s="93">
        <f t="shared" si="78"/>
        <v>263</v>
      </c>
      <c r="B297" s="94">
        <f t="shared" si="79"/>
        <v>0.04</v>
      </c>
      <c r="C297" s="95">
        <f t="shared" si="80"/>
        <v>531.42795911755161</v>
      </c>
      <c r="D297" s="96">
        <f t="shared" si="81"/>
        <v>1909.6611818618378</v>
      </c>
      <c r="E297" s="95">
        <f t="shared" si="69"/>
        <v>0</v>
      </c>
      <c r="F297" s="95"/>
      <c r="G297" s="95">
        <f t="shared" si="70"/>
        <v>0</v>
      </c>
      <c r="H297" s="95">
        <f t="shared" si="82"/>
        <v>1378.2332227442862</v>
      </c>
      <c r="I297" s="95">
        <f t="shared" si="83"/>
        <v>158050.15451252123</v>
      </c>
      <c r="J297" s="95"/>
      <c r="N297" s="27"/>
      <c r="AB297" s="29" t="s">
        <v>0</v>
      </c>
      <c r="CA297" s="26">
        <f t="shared" si="76"/>
        <v>269</v>
      </c>
      <c r="CB297" s="88">
        <f t="shared" si="71"/>
        <v>0.04</v>
      </c>
      <c r="CC297" s="47">
        <f t="shared" si="72"/>
        <v>503.63256565635498</v>
      </c>
      <c r="CD297" s="81">
        <f t="shared" si="73"/>
        <v>1909.6611818618378</v>
      </c>
      <c r="CE297" s="47">
        <f t="shared" si="74"/>
        <v>0</v>
      </c>
      <c r="CF297" s="47">
        <f t="shared" ref="CF297:CF360" si="84">IF(CH296&lt;1,0,CF285)</f>
        <v>0</v>
      </c>
      <c r="CG297" s="47">
        <f t="shared" si="77"/>
        <v>1406.0286162054829</v>
      </c>
      <c r="CH297" s="47">
        <f t="shared" si="75"/>
        <v>149683.74108070103</v>
      </c>
    </row>
    <row r="298" spans="1:86" x14ac:dyDescent="0.25">
      <c r="A298" s="93">
        <f t="shared" si="78"/>
        <v>264</v>
      </c>
      <c r="B298" s="94">
        <f t="shared" si="79"/>
        <v>0.04</v>
      </c>
      <c r="C298" s="95">
        <f t="shared" si="80"/>
        <v>526.83384837507083</v>
      </c>
      <c r="D298" s="96">
        <f t="shared" si="81"/>
        <v>1909.6611818618378</v>
      </c>
      <c r="E298" s="95">
        <f t="shared" si="69"/>
        <v>0</v>
      </c>
      <c r="F298" s="95"/>
      <c r="G298" s="95">
        <f t="shared" si="70"/>
        <v>0</v>
      </c>
      <c r="H298" s="95">
        <f t="shared" si="82"/>
        <v>1382.827333486767</v>
      </c>
      <c r="I298" s="95">
        <f t="shared" si="83"/>
        <v>156667.32717903447</v>
      </c>
      <c r="J298" s="95"/>
      <c r="N298" s="27" t="s">
        <v>0</v>
      </c>
      <c r="AB298" s="29" t="s">
        <v>0</v>
      </c>
      <c r="CA298" s="26">
        <f t="shared" si="76"/>
        <v>270</v>
      </c>
      <c r="CB298" s="88">
        <f t="shared" si="71"/>
        <v>0.04</v>
      </c>
      <c r="CC298" s="47">
        <f t="shared" si="72"/>
        <v>498.94580360233675</v>
      </c>
      <c r="CD298" s="81">
        <f t="shared" si="73"/>
        <v>1909.6611818618378</v>
      </c>
      <c r="CE298" s="47">
        <f t="shared" si="74"/>
        <v>0</v>
      </c>
      <c r="CF298" s="47">
        <f t="shared" si="84"/>
        <v>0</v>
      </c>
      <c r="CG298" s="47">
        <f t="shared" si="77"/>
        <v>1410.715378259501</v>
      </c>
      <c r="CH298" s="47">
        <f t="shared" si="75"/>
        <v>148273.02570244152</v>
      </c>
    </row>
    <row r="299" spans="1:86" x14ac:dyDescent="0.25">
      <c r="A299" s="93">
        <f t="shared" si="78"/>
        <v>265</v>
      </c>
      <c r="B299" s="94">
        <f t="shared" si="79"/>
        <v>0.04</v>
      </c>
      <c r="C299" s="95">
        <f t="shared" si="80"/>
        <v>522.22442393011488</v>
      </c>
      <c r="D299" s="96">
        <f t="shared" si="81"/>
        <v>1909.6611818618378</v>
      </c>
      <c r="E299" s="95">
        <f t="shared" si="69"/>
        <v>0</v>
      </c>
      <c r="F299" s="95"/>
      <c r="G299" s="95">
        <f t="shared" si="70"/>
        <v>0</v>
      </c>
      <c r="H299" s="95">
        <f t="shared" si="82"/>
        <v>1387.4367579317229</v>
      </c>
      <c r="I299" s="95">
        <f t="shared" si="83"/>
        <v>155279.89042110275</v>
      </c>
      <c r="J299" s="95"/>
      <c r="N299" s="27"/>
      <c r="AB299" s="29" t="s">
        <v>0</v>
      </c>
      <c r="CA299" s="26">
        <f t="shared" si="76"/>
        <v>271</v>
      </c>
      <c r="CB299" s="88">
        <f t="shared" si="71"/>
        <v>0.04</v>
      </c>
      <c r="CC299" s="47">
        <f t="shared" si="72"/>
        <v>494.2434190081384</v>
      </c>
      <c r="CD299" s="81">
        <f t="shared" si="73"/>
        <v>1909.6611818618378</v>
      </c>
      <c r="CE299" s="47">
        <f t="shared" si="74"/>
        <v>0</v>
      </c>
      <c r="CF299" s="47">
        <f t="shared" si="84"/>
        <v>0</v>
      </c>
      <c r="CG299" s="47">
        <f t="shared" si="77"/>
        <v>1415.4177628536995</v>
      </c>
      <c r="CH299" s="47">
        <f t="shared" si="75"/>
        <v>146857.60793958782</v>
      </c>
    </row>
    <row r="300" spans="1:86" x14ac:dyDescent="0.25">
      <c r="A300" s="93">
        <f t="shared" si="78"/>
        <v>266</v>
      </c>
      <c r="B300" s="94">
        <f t="shared" si="79"/>
        <v>0.04</v>
      </c>
      <c r="C300" s="95">
        <f t="shared" si="80"/>
        <v>517.59963473700918</v>
      </c>
      <c r="D300" s="96">
        <f t="shared" si="81"/>
        <v>1909.6611818618378</v>
      </c>
      <c r="E300" s="95">
        <f t="shared" si="69"/>
        <v>0</v>
      </c>
      <c r="F300" s="95"/>
      <c r="G300" s="95">
        <f t="shared" si="70"/>
        <v>0</v>
      </c>
      <c r="H300" s="95">
        <f t="shared" si="82"/>
        <v>1392.0615471248286</v>
      </c>
      <c r="I300" s="95">
        <f t="shared" si="83"/>
        <v>153887.82887397794</v>
      </c>
      <c r="J300" s="95"/>
      <c r="N300" s="27"/>
      <c r="AB300" s="29" t="s">
        <v>0</v>
      </c>
      <c r="CA300" s="26">
        <f t="shared" si="76"/>
        <v>272</v>
      </c>
      <c r="CB300" s="88">
        <f t="shared" si="71"/>
        <v>0.04</v>
      </c>
      <c r="CC300" s="47">
        <f t="shared" si="72"/>
        <v>489.52535979862603</v>
      </c>
      <c r="CD300" s="81">
        <f t="shared" si="73"/>
        <v>1909.6611818618378</v>
      </c>
      <c r="CE300" s="47">
        <f t="shared" si="74"/>
        <v>0</v>
      </c>
      <c r="CF300" s="47">
        <f t="shared" si="84"/>
        <v>0</v>
      </c>
      <c r="CG300" s="47">
        <f t="shared" si="77"/>
        <v>1420.1358220632119</v>
      </c>
      <c r="CH300" s="47">
        <f t="shared" si="75"/>
        <v>145437.47211752459</v>
      </c>
    </row>
    <row r="301" spans="1:86" x14ac:dyDescent="0.25">
      <c r="A301" s="93">
        <f t="shared" si="78"/>
        <v>267</v>
      </c>
      <c r="B301" s="94">
        <f t="shared" si="79"/>
        <v>0.04</v>
      </c>
      <c r="C301" s="95">
        <f t="shared" si="80"/>
        <v>512.95942957992645</v>
      </c>
      <c r="D301" s="96">
        <f t="shared" si="81"/>
        <v>1909.6611818618378</v>
      </c>
      <c r="E301" s="95">
        <f t="shared" si="69"/>
        <v>0</v>
      </c>
      <c r="F301" s="95"/>
      <c r="G301" s="95">
        <f t="shared" si="70"/>
        <v>0</v>
      </c>
      <c r="H301" s="95">
        <f t="shared" si="82"/>
        <v>1396.7017522819115</v>
      </c>
      <c r="I301" s="95">
        <f t="shared" si="83"/>
        <v>152491.12712169602</v>
      </c>
      <c r="J301" s="95"/>
      <c r="N301" s="27"/>
      <c r="AB301" s="29" t="s">
        <v>0</v>
      </c>
      <c r="CA301" s="26">
        <f t="shared" si="76"/>
        <v>273</v>
      </c>
      <c r="CB301" s="88">
        <f t="shared" si="71"/>
        <v>0.04</v>
      </c>
      <c r="CC301" s="47">
        <f t="shared" si="72"/>
        <v>484.791573725082</v>
      </c>
      <c r="CD301" s="81">
        <f t="shared" si="73"/>
        <v>1909.6611818618378</v>
      </c>
      <c r="CE301" s="47">
        <f t="shared" si="74"/>
        <v>0</v>
      </c>
      <c r="CF301" s="47">
        <f t="shared" si="84"/>
        <v>0</v>
      </c>
      <c r="CG301" s="47">
        <f t="shared" si="77"/>
        <v>1424.8696081367557</v>
      </c>
      <c r="CH301" s="47">
        <f t="shared" si="75"/>
        <v>144012.60250938783</v>
      </c>
    </row>
    <row r="302" spans="1:86" x14ac:dyDescent="0.25">
      <c r="A302" s="93">
        <f t="shared" si="78"/>
        <v>268</v>
      </c>
      <c r="B302" s="94">
        <f t="shared" si="79"/>
        <v>0.04</v>
      </c>
      <c r="C302" s="95">
        <f t="shared" si="80"/>
        <v>508.30375707232008</v>
      </c>
      <c r="D302" s="96">
        <f t="shared" si="81"/>
        <v>1909.6611818618378</v>
      </c>
      <c r="E302" s="95">
        <f t="shared" si="69"/>
        <v>0</v>
      </c>
      <c r="F302" s="95"/>
      <c r="G302" s="95">
        <f t="shared" si="70"/>
        <v>0</v>
      </c>
      <c r="H302" s="95">
        <f t="shared" si="82"/>
        <v>1401.3574247895176</v>
      </c>
      <c r="I302" s="95">
        <f t="shared" si="83"/>
        <v>151089.7696969065</v>
      </c>
      <c r="J302" s="95"/>
      <c r="N302" s="27"/>
      <c r="AB302" s="29" t="s">
        <v>0</v>
      </c>
      <c r="CA302" s="26">
        <f t="shared" si="76"/>
        <v>274</v>
      </c>
      <c r="CB302" s="88">
        <f t="shared" si="71"/>
        <v>0.04</v>
      </c>
      <c r="CC302" s="47">
        <f t="shared" si="72"/>
        <v>480.0420083646261</v>
      </c>
      <c r="CD302" s="81">
        <f t="shared" si="73"/>
        <v>1909.6611818618378</v>
      </c>
      <c r="CE302" s="47">
        <f t="shared" si="74"/>
        <v>0</v>
      </c>
      <c r="CF302" s="47">
        <f t="shared" si="84"/>
        <v>0</v>
      </c>
      <c r="CG302" s="47">
        <f t="shared" si="77"/>
        <v>1429.6191734972117</v>
      </c>
      <c r="CH302" s="47">
        <f t="shared" si="75"/>
        <v>142582.9833358906</v>
      </c>
    </row>
    <row r="303" spans="1:86" x14ac:dyDescent="0.25">
      <c r="A303" s="93">
        <f t="shared" si="78"/>
        <v>269</v>
      </c>
      <c r="B303" s="94">
        <f t="shared" si="79"/>
        <v>0.04</v>
      </c>
      <c r="C303" s="95">
        <f t="shared" si="80"/>
        <v>503.63256565635498</v>
      </c>
      <c r="D303" s="96">
        <f t="shared" si="81"/>
        <v>1909.6611818618378</v>
      </c>
      <c r="E303" s="95">
        <f t="shared" si="69"/>
        <v>0</v>
      </c>
      <c r="F303" s="95"/>
      <c r="G303" s="95">
        <f t="shared" si="70"/>
        <v>0</v>
      </c>
      <c r="H303" s="95">
        <f t="shared" si="82"/>
        <v>1406.0286162054829</v>
      </c>
      <c r="I303" s="95">
        <f t="shared" si="83"/>
        <v>149683.74108070103</v>
      </c>
      <c r="J303" s="95"/>
      <c r="N303" s="27"/>
      <c r="AB303" s="29" t="s">
        <v>0</v>
      </c>
      <c r="CA303" s="26">
        <f t="shared" si="76"/>
        <v>275</v>
      </c>
      <c r="CB303" s="88">
        <f t="shared" si="71"/>
        <v>0.04</v>
      </c>
      <c r="CC303" s="47">
        <f t="shared" si="72"/>
        <v>475.27661111963533</v>
      </c>
      <c r="CD303" s="81">
        <f t="shared" si="73"/>
        <v>1909.6611818618378</v>
      </c>
      <c r="CE303" s="47">
        <f t="shared" si="74"/>
        <v>0</v>
      </c>
      <c r="CF303" s="47">
        <f t="shared" si="84"/>
        <v>0</v>
      </c>
      <c r="CG303" s="47">
        <f t="shared" si="77"/>
        <v>1434.3845707422024</v>
      </c>
      <c r="CH303" s="47">
        <f t="shared" si="75"/>
        <v>141148.5987651484</v>
      </c>
    </row>
    <row r="304" spans="1:86" x14ac:dyDescent="0.25">
      <c r="A304" s="93">
        <f t="shared" si="78"/>
        <v>270</v>
      </c>
      <c r="B304" s="94">
        <f t="shared" si="79"/>
        <v>0.04</v>
      </c>
      <c r="C304" s="95">
        <f t="shared" si="80"/>
        <v>498.94580360233675</v>
      </c>
      <c r="D304" s="96">
        <f t="shared" si="81"/>
        <v>1909.6611818618378</v>
      </c>
      <c r="E304" s="95">
        <f t="shared" si="69"/>
        <v>0</v>
      </c>
      <c r="F304" s="95"/>
      <c r="G304" s="95">
        <f t="shared" si="70"/>
        <v>0</v>
      </c>
      <c r="H304" s="95">
        <f t="shared" si="82"/>
        <v>1410.715378259501</v>
      </c>
      <c r="I304" s="95">
        <f t="shared" si="83"/>
        <v>148273.02570244152</v>
      </c>
      <c r="J304" s="95"/>
      <c r="N304" s="27"/>
      <c r="AB304" s="29" t="s">
        <v>0</v>
      </c>
      <c r="CA304" s="26">
        <f t="shared" si="76"/>
        <v>276</v>
      </c>
      <c r="CB304" s="88">
        <f t="shared" si="71"/>
        <v>0.04</v>
      </c>
      <c r="CC304" s="47">
        <f t="shared" si="72"/>
        <v>470.49532921716133</v>
      </c>
      <c r="CD304" s="81">
        <f t="shared" si="73"/>
        <v>1909.6611818618378</v>
      </c>
      <c r="CE304" s="47">
        <f t="shared" si="74"/>
        <v>0</v>
      </c>
      <c r="CF304" s="47">
        <f t="shared" si="84"/>
        <v>0</v>
      </c>
      <c r="CG304" s="47">
        <f t="shared" si="77"/>
        <v>1439.1658526446765</v>
      </c>
      <c r="CH304" s="47">
        <f t="shared" si="75"/>
        <v>139709.43291250372</v>
      </c>
    </row>
    <row r="305" spans="1:86" x14ac:dyDescent="0.25">
      <c r="A305" s="93">
        <f t="shared" si="78"/>
        <v>271</v>
      </c>
      <c r="B305" s="94">
        <f t="shared" si="79"/>
        <v>0.04</v>
      </c>
      <c r="C305" s="95">
        <f t="shared" si="80"/>
        <v>494.2434190081384</v>
      </c>
      <c r="D305" s="96">
        <f t="shared" si="81"/>
        <v>1909.6611818618378</v>
      </c>
      <c r="E305" s="95">
        <f t="shared" si="69"/>
        <v>0</v>
      </c>
      <c r="F305" s="95"/>
      <c r="G305" s="95">
        <f t="shared" si="70"/>
        <v>0</v>
      </c>
      <c r="H305" s="95">
        <f t="shared" si="82"/>
        <v>1415.4177628536995</v>
      </c>
      <c r="I305" s="95">
        <f t="shared" si="83"/>
        <v>146857.60793958782</v>
      </c>
      <c r="J305" s="95"/>
      <c r="N305" s="27"/>
      <c r="AB305" s="29" t="s">
        <v>0</v>
      </c>
      <c r="CA305" s="26">
        <f t="shared" si="76"/>
        <v>277</v>
      </c>
      <c r="CB305" s="88">
        <f t="shared" si="71"/>
        <v>0.04</v>
      </c>
      <c r="CC305" s="47">
        <f t="shared" si="72"/>
        <v>465.69810970834573</v>
      </c>
      <c r="CD305" s="81">
        <f t="shared" si="73"/>
        <v>1909.6611818618378</v>
      </c>
      <c r="CE305" s="47">
        <f t="shared" si="74"/>
        <v>0</v>
      </c>
      <c r="CF305" s="47">
        <f t="shared" si="84"/>
        <v>0</v>
      </c>
      <c r="CG305" s="47">
        <f t="shared" si="77"/>
        <v>1443.963072153492</v>
      </c>
      <c r="CH305" s="47">
        <f t="shared" si="75"/>
        <v>138265.46984035024</v>
      </c>
    </row>
    <row r="306" spans="1:86" x14ac:dyDescent="0.25">
      <c r="A306" s="93">
        <f t="shared" si="78"/>
        <v>272</v>
      </c>
      <c r="B306" s="94">
        <f t="shared" si="79"/>
        <v>0.04</v>
      </c>
      <c r="C306" s="95">
        <f t="shared" si="80"/>
        <v>489.52535979862603</v>
      </c>
      <c r="D306" s="96">
        <f t="shared" si="81"/>
        <v>1909.6611818618378</v>
      </c>
      <c r="E306" s="95">
        <f t="shared" si="69"/>
        <v>0</v>
      </c>
      <c r="F306" s="95"/>
      <c r="G306" s="95">
        <f t="shared" si="70"/>
        <v>0</v>
      </c>
      <c r="H306" s="95">
        <f t="shared" si="82"/>
        <v>1420.1358220632119</v>
      </c>
      <c r="I306" s="95">
        <f t="shared" si="83"/>
        <v>145437.47211752459</v>
      </c>
      <c r="J306" s="95"/>
      <c r="N306" s="27"/>
      <c r="AB306" s="29" t="s">
        <v>0</v>
      </c>
      <c r="CA306" s="26">
        <f t="shared" si="76"/>
        <v>278</v>
      </c>
      <c r="CB306" s="88">
        <f t="shared" si="71"/>
        <v>0.04</v>
      </c>
      <c r="CC306" s="47">
        <f t="shared" si="72"/>
        <v>460.88489946783415</v>
      </c>
      <c r="CD306" s="81">
        <f t="shared" si="73"/>
        <v>1909.6611818618378</v>
      </c>
      <c r="CE306" s="47">
        <f t="shared" si="74"/>
        <v>0</v>
      </c>
      <c r="CF306" s="47">
        <f t="shared" si="84"/>
        <v>0</v>
      </c>
      <c r="CG306" s="47">
        <f t="shared" si="77"/>
        <v>1448.7762823940036</v>
      </c>
      <c r="CH306" s="47">
        <f t="shared" si="75"/>
        <v>136816.69355795623</v>
      </c>
    </row>
    <row r="307" spans="1:86" x14ac:dyDescent="0.25">
      <c r="A307" s="93">
        <f t="shared" si="78"/>
        <v>273</v>
      </c>
      <c r="B307" s="94">
        <f t="shared" si="79"/>
        <v>0.04</v>
      </c>
      <c r="C307" s="95">
        <f t="shared" si="80"/>
        <v>484.791573725082</v>
      </c>
      <c r="D307" s="96">
        <f t="shared" si="81"/>
        <v>1909.6611818618378</v>
      </c>
      <c r="E307" s="95">
        <f t="shared" si="69"/>
        <v>0</v>
      </c>
      <c r="F307" s="95"/>
      <c r="G307" s="95">
        <f t="shared" si="70"/>
        <v>0</v>
      </c>
      <c r="H307" s="95">
        <f t="shared" si="82"/>
        <v>1424.8696081367557</v>
      </c>
      <c r="I307" s="95">
        <f t="shared" si="83"/>
        <v>144012.60250938783</v>
      </c>
      <c r="J307" s="95"/>
      <c r="N307" s="27"/>
      <c r="AB307" s="29" t="s">
        <v>0</v>
      </c>
      <c r="CA307" s="26">
        <f t="shared" si="76"/>
        <v>279</v>
      </c>
      <c r="CB307" s="88">
        <f t="shared" si="71"/>
        <v>0.04</v>
      </c>
      <c r="CC307" s="47">
        <f t="shared" si="72"/>
        <v>456.05564519318739</v>
      </c>
      <c r="CD307" s="81">
        <f t="shared" si="73"/>
        <v>1909.6611818618378</v>
      </c>
      <c r="CE307" s="47">
        <f t="shared" si="74"/>
        <v>0</v>
      </c>
      <c r="CF307" s="47">
        <f t="shared" si="84"/>
        <v>0</v>
      </c>
      <c r="CG307" s="47">
        <f t="shared" si="77"/>
        <v>1453.6055366686505</v>
      </c>
      <c r="CH307" s="47">
        <f t="shared" si="75"/>
        <v>135363.08802128758</v>
      </c>
    </row>
    <row r="308" spans="1:86" x14ac:dyDescent="0.25">
      <c r="A308" s="93">
        <f t="shared" si="78"/>
        <v>274</v>
      </c>
      <c r="B308" s="94">
        <f t="shared" si="79"/>
        <v>0.04</v>
      </c>
      <c r="C308" s="95">
        <f t="shared" si="80"/>
        <v>480.0420083646261</v>
      </c>
      <c r="D308" s="96">
        <f t="shared" si="81"/>
        <v>1909.6611818618378</v>
      </c>
      <c r="E308" s="95">
        <f t="shared" si="69"/>
        <v>0</v>
      </c>
      <c r="F308" s="95"/>
      <c r="G308" s="95">
        <f t="shared" si="70"/>
        <v>0</v>
      </c>
      <c r="H308" s="95">
        <f t="shared" si="82"/>
        <v>1429.6191734972117</v>
      </c>
      <c r="I308" s="95">
        <f t="shared" si="83"/>
        <v>142582.9833358906</v>
      </c>
      <c r="J308" s="95"/>
      <c r="N308" s="27"/>
      <c r="AB308" s="29" t="s">
        <v>0</v>
      </c>
      <c r="CA308" s="26">
        <f t="shared" si="76"/>
        <v>280</v>
      </c>
      <c r="CB308" s="88">
        <f t="shared" si="71"/>
        <v>0.04</v>
      </c>
      <c r="CC308" s="47">
        <f t="shared" si="72"/>
        <v>451.21029340429192</v>
      </c>
      <c r="CD308" s="81">
        <f t="shared" si="73"/>
        <v>1909.6611818618378</v>
      </c>
      <c r="CE308" s="47">
        <f t="shared" si="74"/>
        <v>0</v>
      </c>
      <c r="CF308" s="47">
        <f t="shared" si="84"/>
        <v>0</v>
      </c>
      <c r="CG308" s="47">
        <f t="shared" si="77"/>
        <v>1458.4508884575459</v>
      </c>
      <c r="CH308" s="47">
        <f t="shared" si="75"/>
        <v>133904.63713283004</v>
      </c>
    </row>
    <row r="309" spans="1:86" x14ac:dyDescent="0.25">
      <c r="A309" s="93">
        <f t="shared" si="78"/>
        <v>275</v>
      </c>
      <c r="B309" s="94">
        <f t="shared" si="79"/>
        <v>0.04</v>
      </c>
      <c r="C309" s="95">
        <f t="shared" si="80"/>
        <v>475.27661111963533</v>
      </c>
      <c r="D309" s="96">
        <f t="shared" si="81"/>
        <v>1909.6611818618378</v>
      </c>
      <c r="E309" s="95">
        <f t="shared" si="69"/>
        <v>0</v>
      </c>
      <c r="F309" s="95"/>
      <c r="G309" s="95">
        <f t="shared" si="70"/>
        <v>0</v>
      </c>
      <c r="H309" s="95">
        <f t="shared" si="82"/>
        <v>1434.3845707422024</v>
      </c>
      <c r="I309" s="95">
        <f t="shared" si="83"/>
        <v>141148.5987651484</v>
      </c>
      <c r="J309" s="95"/>
      <c r="N309" s="27"/>
      <c r="AB309" s="29" t="s">
        <v>0</v>
      </c>
      <c r="CA309" s="26">
        <f t="shared" si="76"/>
        <v>281</v>
      </c>
      <c r="CB309" s="88">
        <f t="shared" si="71"/>
        <v>0.04</v>
      </c>
      <c r="CC309" s="47">
        <f t="shared" si="72"/>
        <v>446.34879044276676</v>
      </c>
      <c r="CD309" s="81">
        <f t="shared" si="73"/>
        <v>1909.6611818618378</v>
      </c>
      <c r="CE309" s="47">
        <f t="shared" si="74"/>
        <v>0</v>
      </c>
      <c r="CF309" s="47">
        <f t="shared" si="84"/>
        <v>0</v>
      </c>
      <c r="CG309" s="47">
        <f t="shared" si="77"/>
        <v>1463.312391419071</v>
      </c>
      <c r="CH309" s="47">
        <f t="shared" si="75"/>
        <v>132441.32474141096</v>
      </c>
    </row>
    <row r="310" spans="1:86" x14ac:dyDescent="0.25">
      <c r="A310" s="93">
        <f t="shared" si="78"/>
        <v>276</v>
      </c>
      <c r="B310" s="94">
        <f t="shared" si="79"/>
        <v>0.04</v>
      </c>
      <c r="C310" s="95">
        <f t="shared" si="80"/>
        <v>470.49532921716133</v>
      </c>
      <c r="D310" s="96">
        <f t="shared" si="81"/>
        <v>1909.6611818618378</v>
      </c>
      <c r="E310" s="95">
        <f t="shared" si="69"/>
        <v>0</v>
      </c>
      <c r="F310" s="95"/>
      <c r="G310" s="95">
        <f t="shared" si="70"/>
        <v>0</v>
      </c>
      <c r="H310" s="95">
        <f t="shared" si="82"/>
        <v>1439.1658526446765</v>
      </c>
      <c r="I310" s="95">
        <f t="shared" si="83"/>
        <v>139709.43291250372</v>
      </c>
      <c r="J310" s="95"/>
      <c r="N310" s="27" t="s">
        <v>0</v>
      </c>
      <c r="AB310" s="29" t="s">
        <v>0</v>
      </c>
      <c r="CA310" s="26">
        <f t="shared" si="76"/>
        <v>282</v>
      </c>
      <c r="CB310" s="88">
        <f t="shared" si="71"/>
        <v>0.04</v>
      </c>
      <c r="CC310" s="47">
        <f t="shared" si="72"/>
        <v>441.47108247136987</v>
      </c>
      <c r="CD310" s="81">
        <f t="shared" si="73"/>
        <v>1909.6611818618378</v>
      </c>
      <c r="CE310" s="47">
        <f t="shared" si="74"/>
        <v>0</v>
      </c>
      <c r="CF310" s="47">
        <f t="shared" si="84"/>
        <v>0</v>
      </c>
      <c r="CG310" s="47">
        <f t="shared" si="77"/>
        <v>1468.1900993904678</v>
      </c>
      <c r="CH310" s="47">
        <f t="shared" si="75"/>
        <v>130973.13464202049</v>
      </c>
    </row>
    <row r="311" spans="1:86" x14ac:dyDescent="0.25">
      <c r="A311" s="93">
        <f t="shared" si="78"/>
        <v>277</v>
      </c>
      <c r="B311" s="94">
        <f t="shared" si="79"/>
        <v>0.04</v>
      </c>
      <c r="C311" s="95">
        <f t="shared" si="80"/>
        <v>465.69810970834573</v>
      </c>
      <c r="D311" s="96">
        <f t="shared" si="81"/>
        <v>1909.6611818618378</v>
      </c>
      <c r="E311" s="95">
        <f t="shared" si="69"/>
        <v>0</v>
      </c>
      <c r="F311" s="95"/>
      <c r="G311" s="95">
        <f t="shared" si="70"/>
        <v>0</v>
      </c>
      <c r="H311" s="95">
        <f t="shared" si="82"/>
        <v>1443.963072153492</v>
      </c>
      <c r="I311" s="95">
        <f t="shared" si="83"/>
        <v>138265.46984035024</v>
      </c>
      <c r="J311" s="95"/>
      <c r="N311" s="27"/>
      <c r="AB311" s="29" t="s">
        <v>0</v>
      </c>
      <c r="CA311" s="26">
        <f t="shared" si="76"/>
        <v>283</v>
      </c>
      <c r="CB311" s="88">
        <f t="shared" si="71"/>
        <v>0.04</v>
      </c>
      <c r="CC311" s="47">
        <f t="shared" si="72"/>
        <v>436.57711547340165</v>
      </c>
      <c r="CD311" s="81">
        <f t="shared" si="73"/>
        <v>1909.6611818618378</v>
      </c>
      <c r="CE311" s="47">
        <f t="shared" si="74"/>
        <v>0</v>
      </c>
      <c r="CF311" s="47">
        <f t="shared" si="84"/>
        <v>0</v>
      </c>
      <c r="CG311" s="47">
        <f t="shared" si="77"/>
        <v>1473.0840663884362</v>
      </c>
      <c r="CH311" s="47">
        <f t="shared" si="75"/>
        <v>129500.05057563206</v>
      </c>
    </row>
    <row r="312" spans="1:86" x14ac:dyDescent="0.25">
      <c r="A312" s="93">
        <f t="shared" si="78"/>
        <v>278</v>
      </c>
      <c r="B312" s="94">
        <f t="shared" si="79"/>
        <v>0.04</v>
      </c>
      <c r="C312" s="95">
        <f t="shared" si="80"/>
        <v>460.88489946783415</v>
      </c>
      <c r="D312" s="96">
        <f t="shared" si="81"/>
        <v>1909.6611818618378</v>
      </c>
      <c r="E312" s="95">
        <f t="shared" si="69"/>
        <v>0</v>
      </c>
      <c r="F312" s="95"/>
      <c r="G312" s="95">
        <f t="shared" ref="G312:G343" si="85">IF(G300 &gt; 1, IF(I311&lt;$E$13,(I311-D312+C312),G300), 0)</f>
        <v>0</v>
      </c>
      <c r="H312" s="95">
        <f t="shared" si="82"/>
        <v>1448.7762823940036</v>
      </c>
      <c r="I312" s="95">
        <f t="shared" si="83"/>
        <v>136816.69355795623</v>
      </c>
      <c r="J312" s="95"/>
      <c r="N312" s="27"/>
      <c r="AB312" s="29" t="s">
        <v>0</v>
      </c>
      <c r="CA312" s="26">
        <f t="shared" si="76"/>
        <v>284</v>
      </c>
      <c r="CB312" s="88">
        <f t="shared" si="71"/>
        <v>0.04</v>
      </c>
      <c r="CC312" s="47">
        <f t="shared" si="72"/>
        <v>431.66683525210681</v>
      </c>
      <c r="CD312" s="81">
        <f t="shared" si="73"/>
        <v>1909.6611818618378</v>
      </c>
      <c r="CE312" s="47">
        <f t="shared" si="74"/>
        <v>0</v>
      </c>
      <c r="CF312" s="47">
        <f t="shared" si="84"/>
        <v>0</v>
      </c>
      <c r="CG312" s="47">
        <f t="shared" si="77"/>
        <v>1477.9943466097311</v>
      </c>
      <c r="CH312" s="47">
        <f t="shared" si="75"/>
        <v>128022.05622902233</v>
      </c>
    </row>
    <row r="313" spans="1:86" x14ac:dyDescent="0.25">
      <c r="A313" s="93">
        <f t="shared" si="78"/>
        <v>279</v>
      </c>
      <c r="B313" s="94">
        <f t="shared" si="79"/>
        <v>0.04</v>
      </c>
      <c r="C313" s="95">
        <f t="shared" si="80"/>
        <v>456.05564519318739</v>
      </c>
      <c r="D313" s="96">
        <f t="shared" si="81"/>
        <v>1909.6611818618378</v>
      </c>
      <c r="E313" s="95">
        <f t="shared" si="69"/>
        <v>0</v>
      </c>
      <c r="F313" s="95"/>
      <c r="G313" s="95">
        <f t="shared" si="85"/>
        <v>0</v>
      </c>
      <c r="H313" s="95">
        <f t="shared" si="82"/>
        <v>1453.6055366686505</v>
      </c>
      <c r="I313" s="95">
        <f t="shared" si="83"/>
        <v>135363.08802128758</v>
      </c>
      <c r="J313" s="95"/>
      <c r="N313" s="27"/>
      <c r="AB313" s="29" t="s">
        <v>0</v>
      </c>
      <c r="CA313" s="26">
        <f t="shared" si="76"/>
        <v>285</v>
      </c>
      <c r="CB313" s="88">
        <f t="shared" si="71"/>
        <v>0.04</v>
      </c>
      <c r="CC313" s="47">
        <f t="shared" si="72"/>
        <v>426.7401874300744</v>
      </c>
      <c r="CD313" s="81">
        <f t="shared" si="73"/>
        <v>1909.6611818618378</v>
      </c>
      <c r="CE313" s="47">
        <f t="shared" si="74"/>
        <v>0</v>
      </c>
      <c r="CF313" s="47">
        <f t="shared" si="84"/>
        <v>0</v>
      </c>
      <c r="CG313" s="47">
        <f t="shared" si="77"/>
        <v>1482.9209944317633</v>
      </c>
      <c r="CH313" s="47">
        <f t="shared" si="75"/>
        <v>126539.13523459056</v>
      </c>
    </row>
    <row r="314" spans="1:86" x14ac:dyDescent="0.25">
      <c r="A314" s="93">
        <f t="shared" si="78"/>
        <v>280</v>
      </c>
      <c r="B314" s="94">
        <f t="shared" si="79"/>
        <v>0.04</v>
      </c>
      <c r="C314" s="95">
        <f t="shared" si="80"/>
        <v>451.21029340429192</v>
      </c>
      <c r="D314" s="96">
        <f t="shared" si="81"/>
        <v>1909.6611818618378</v>
      </c>
      <c r="E314" s="95">
        <f t="shared" si="69"/>
        <v>0</v>
      </c>
      <c r="F314" s="95"/>
      <c r="G314" s="95">
        <f t="shared" si="85"/>
        <v>0</v>
      </c>
      <c r="H314" s="95">
        <f t="shared" si="82"/>
        <v>1458.4508884575459</v>
      </c>
      <c r="I314" s="95">
        <f t="shared" si="83"/>
        <v>133904.63713283004</v>
      </c>
      <c r="J314" s="95"/>
      <c r="N314" s="27"/>
      <c r="AB314" s="29" t="s">
        <v>0</v>
      </c>
      <c r="CA314" s="26">
        <f t="shared" si="76"/>
        <v>286</v>
      </c>
      <c r="CB314" s="88">
        <f t="shared" si="71"/>
        <v>0.04</v>
      </c>
      <c r="CC314" s="47">
        <f t="shared" si="72"/>
        <v>421.79711744863516</v>
      </c>
      <c r="CD314" s="81">
        <f t="shared" si="73"/>
        <v>1909.6611818618378</v>
      </c>
      <c r="CE314" s="47">
        <f t="shared" si="74"/>
        <v>0</v>
      </c>
      <c r="CF314" s="47">
        <f t="shared" si="84"/>
        <v>0</v>
      </c>
      <c r="CG314" s="47">
        <f t="shared" si="77"/>
        <v>1487.8640644132026</v>
      </c>
      <c r="CH314" s="47">
        <f t="shared" si="75"/>
        <v>125051.27117017737</v>
      </c>
    </row>
    <row r="315" spans="1:86" x14ac:dyDescent="0.25">
      <c r="A315" s="93">
        <f t="shared" si="78"/>
        <v>281</v>
      </c>
      <c r="B315" s="94">
        <f t="shared" si="79"/>
        <v>0.04</v>
      </c>
      <c r="C315" s="95">
        <f t="shared" si="80"/>
        <v>446.34879044276676</v>
      </c>
      <c r="D315" s="96">
        <f t="shared" si="81"/>
        <v>1909.6611818618378</v>
      </c>
      <c r="E315" s="95">
        <f t="shared" si="69"/>
        <v>0</v>
      </c>
      <c r="F315" s="95"/>
      <c r="G315" s="95">
        <f t="shared" si="85"/>
        <v>0</v>
      </c>
      <c r="H315" s="95">
        <f t="shared" si="82"/>
        <v>1463.312391419071</v>
      </c>
      <c r="I315" s="95">
        <f t="shared" si="83"/>
        <v>132441.32474141096</v>
      </c>
      <c r="J315" s="95"/>
      <c r="N315" s="27"/>
      <c r="AB315" s="29" t="s">
        <v>0</v>
      </c>
      <c r="CA315" s="26">
        <f t="shared" si="76"/>
        <v>287</v>
      </c>
      <c r="CB315" s="88">
        <f t="shared" si="71"/>
        <v>0.04</v>
      </c>
      <c r="CC315" s="47">
        <f t="shared" si="72"/>
        <v>416.83757056725784</v>
      </c>
      <c r="CD315" s="81">
        <f t="shared" si="73"/>
        <v>1909.6611818618378</v>
      </c>
      <c r="CE315" s="47">
        <f t="shared" si="74"/>
        <v>0</v>
      </c>
      <c r="CF315" s="47">
        <f t="shared" si="84"/>
        <v>0</v>
      </c>
      <c r="CG315" s="47">
        <f t="shared" si="77"/>
        <v>1492.8236112945799</v>
      </c>
      <c r="CH315" s="47">
        <f t="shared" si="75"/>
        <v>123558.44755888279</v>
      </c>
    </row>
    <row r="316" spans="1:86" x14ac:dyDescent="0.25">
      <c r="A316" s="93">
        <f t="shared" si="78"/>
        <v>282</v>
      </c>
      <c r="B316" s="94">
        <f t="shared" si="79"/>
        <v>0.04</v>
      </c>
      <c r="C316" s="95">
        <f t="shared" si="80"/>
        <v>441.47108247136987</v>
      </c>
      <c r="D316" s="96">
        <f t="shared" si="81"/>
        <v>1909.6611818618378</v>
      </c>
      <c r="E316" s="95">
        <f t="shared" si="69"/>
        <v>0</v>
      </c>
      <c r="F316" s="95"/>
      <c r="G316" s="95">
        <f t="shared" si="85"/>
        <v>0</v>
      </c>
      <c r="H316" s="95">
        <f t="shared" si="82"/>
        <v>1468.1900993904678</v>
      </c>
      <c r="I316" s="95">
        <f t="shared" si="83"/>
        <v>130973.13464202049</v>
      </c>
      <c r="J316" s="95"/>
      <c r="N316" s="27"/>
      <c r="AB316" s="29" t="s">
        <v>0</v>
      </c>
      <c r="CA316" s="26">
        <f t="shared" si="76"/>
        <v>288</v>
      </c>
      <c r="CB316" s="88">
        <f t="shared" si="71"/>
        <v>0.04</v>
      </c>
      <c r="CC316" s="47">
        <f t="shared" si="72"/>
        <v>411.86149186294261</v>
      </c>
      <c r="CD316" s="81">
        <f t="shared" si="73"/>
        <v>1909.6611818618378</v>
      </c>
      <c r="CE316" s="47">
        <f t="shared" si="74"/>
        <v>0</v>
      </c>
      <c r="CF316" s="47">
        <f t="shared" si="84"/>
        <v>0</v>
      </c>
      <c r="CG316" s="47">
        <f t="shared" si="77"/>
        <v>1497.7996899988952</v>
      </c>
      <c r="CH316" s="47">
        <f t="shared" si="75"/>
        <v>122060.6478688839</v>
      </c>
    </row>
    <row r="317" spans="1:86" x14ac:dyDescent="0.25">
      <c r="A317" s="93">
        <f t="shared" si="78"/>
        <v>283</v>
      </c>
      <c r="B317" s="94">
        <f t="shared" si="79"/>
        <v>0.04</v>
      </c>
      <c r="C317" s="95">
        <f t="shared" si="80"/>
        <v>436.57711547340165</v>
      </c>
      <c r="D317" s="96">
        <f t="shared" si="81"/>
        <v>1909.6611818618378</v>
      </c>
      <c r="E317" s="95">
        <f t="shared" si="69"/>
        <v>0</v>
      </c>
      <c r="F317" s="95"/>
      <c r="G317" s="95">
        <f t="shared" si="85"/>
        <v>0</v>
      </c>
      <c r="H317" s="95">
        <f t="shared" si="82"/>
        <v>1473.0840663884362</v>
      </c>
      <c r="I317" s="95">
        <f t="shared" si="83"/>
        <v>129500.05057563206</v>
      </c>
      <c r="J317" s="95"/>
      <c r="N317" s="27"/>
      <c r="AB317" s="29" t="s">
        <v>0</v>
      </c>
      <c r="CA317" s="26">
        <f t="shared" si="76"/>
        <v>289</v>
      </c>
      <c r="CB317" s="88">
        <f t="shared" si="71"/>
        <v>0.04</v>
      </c>
      <c r="CC317" s="47">
        <f t="shared" si="72"/>
        <v>406.86882622961298</v>
      </c>
      <c r="CD317" s="81">
        <f t="shared" si="73"/>
        <v>1909.6611818618378</v>
      </c>
      <c r="CE317" s="47">
        <f t="shared" si="74"/>
        <v>0</v>
      </c>
      <c r="CF317" s="47">
        <f t="shared" si="84"/>
        <v>0</v>
      </c>
      <c r="CG317" s="47">
        <f t="shared" si="77"/>
        <v>1502.7923556322248</v>
      </c>
      <c r="CH317" s="47">
        <f t="shared" si="75"/>
        <v>120557.85551325168</v>
      </c>
    </row>
    <row r="318" spans="1:86" x14ac:dyDescent="0.25">
      <c r="A318" s="93">
        <f t="shared" si="78"/>
        <v>284</v>
      </c>
      <c r="B318" s="94">
        <f t="shared" si="79"/>
        <v>0.04</v>
      </c>
      <c r="C318" s="95">
        <f t="shared" si="80"/>
        <v>431.66683525210681</v>
      </c>
      <c r="D318" s="96">
        <f t="shared" si="81"/>
        <v>1909.6611818618378</v>
      </c>
      <c r="E318" s="95">
        <f t="shared" si="69"/>
        <v>0</v>
      </c>
      <c r="F318" s="95"/>
      <c r="G318" s="95">
        <f t="shared" si="85"/>
        <v>0</v>
      </c>
      <c r="H318" s="95">
        <f t="shared" si="82"/>
        <v>1477.9943466097311</v>
      </c>
      <c r="I318" s="95">
        <f t="shared" si="83"/>
        <v>128022.05622902233</v>
      </c>
      <c r="J318" s="95"/>
      <c r="N318" s="27"/>
      <c r="AB318" s="29" t="s">
        <v>0</v>
      </c>
      <c r="CA318" s="26">
        <f t="shared" si="76"/>
        <v>290</v>
      </c>
      <c r="CB318" s="88">
        <f t="shared" si="71"/>
        <v>0.04</v>
      </c>
      <c r="CC318" s="47">
        <f t="shared" si="72"/>
        <v>401.85951837750559</v>
      </c>
      <c r="CD318" s="81">
        <f t="shared" si="73"/>
        <v>1909.6611818618378</v>
      </c>
      <c r="CE318" s="47">
        <f t="shared" si="74"/>
        <v>0</v>
      </c>
      <c r="CF318" s="47">
        <f t="shared" si="84"/>
        <v>0</v>
      </c>
      <c r="CG318" s="47">
        <f t="shared" si="77"/>
        <v>1507.8016634843323</v>
      </c>
      <c r="CH318" s="47">
        <f t="shared" si="75"/>
        <v>119050.05384976734</v>
      </c>
    </row>
    <row r="319" spans="1:86" x14ac:dyDescent="0.25">
      <c r="A319" s="93">
        <f t="shared" si="78"/>
        <v>285</v>
      </c>
      <c r="B319" s="94">
        <f t="shared" si="79"/>
        <v>0.04</v>
      </c>
      <c r="C319" s="95">
        <f t="shared" si="80"/>
        <v>426.7401874300744</v>
      </c>
      <c r="D319" s="96">
        <f t="shared" si="81"/>
        <v>1909.6611818618378</v>
      </c>
      <c r="E319" s="95">
        <f t="shared" si="69"/>
        <v>0</v>
      </c>
      <c r="F319" s="95"/>
      <c r="G319" s="95">
        <f t="shared" si="85"/>
        <v>0</v>
      </c>
      <c r="H319" s="95">
        <f t="shared" si="82"/>
        <v>1482.9209944317633</v>
      </c>
      <c r="I319" s="95">
        <f t="shared" si="83"/>
        <v>126539.13523459056</v>
      </c>
      <c r="J319" s="95"/>
      <c r="N319" s="27"/>
      <c r="AB319" s="29" t="s">
        <v>0</v>
      </c>
      <c r="CA319" s="26">
        <f t="shared" si="76"/>
        <v>291</v>
      </c>
      <c r="CB319" s="88">
        <f t="shared" si="71"/>
        <v>0.04</v>
      </c>
      <c r="CC319" s="47">
        <f t="shared" si="72"/>
        <v>396.83351283255774</v>
      </c>
      <c r="CD319" s="81">
        <f t="shared" si="73"/>
        <v>1909.6611818618378</v>
      </c>
      <c r="CE319" s="47">
        <f t="shared" si="74"/>
        <v>0</v>
      </c>
      <c r="CF319" s="47">
        <f t="shared" si="84"/>
        <v>0</v>
      </c>
      <c r="CG319" s="47">
        <f t="shared" si="77"/>
        <v>1512.8276690292801</v>
      </c>
      <c r="CH319" s="47">
        <f t="shared" si="75"/>
        <v>117537.22618073806</v>
      </c>
    </row>
    <row r="320" spans="1:86" x14ac:dyDescent="0.25">
      <c r="A320" s="93">
        <f t="shared" si="78"/>
        <v>286</v>
      </c>
      <c r="B320" s="94">
        <f t="shared" si="79"/>
        <v>0.04</v>
      </c>
      <c r="C320" s="95">
        <f t="shared" si="80"/>
        <v>421.79711744863516</v>
      </c>
      <c r="D320" s="96">
        <f t="shared" si="81"/>
        <v>1909.6611818618378</v>
      </c>
      <c r="E320" s="95">
        <f t="shared" si="69"/>
        <v>0</v>
      </c>
      <c r="F320" s="95"/>
      <c r="G320" s="95">
        <f t="shared" si="85"/>
        <v>0</v>
      </c>
      <c r="H320" s="95">
        <f t="shared" si="82"/>
        <v>1487.8640644132026</v>
      </c>
      <c r="I320" s="95">
        <f t="shared" si="83"/>
        <v>125051.27117017737</v>
      </c>
      <c r="J320" s="95"/>
      <c r="N320" s="27"/>
      <c r="AB320" s="29" t="s">
        <v>0</v>
      </c>
      <c r="CA320" s="26">
        <f t="shared" si="76"/>
        <v>292</v>
      </c>
      <c r="CB320" s="88">
        <f t="shared" si="71"/>
        <v>0.04</v>
      </c>
      <c r="CC320" s="47">
        <f t="shared" si="72"/>
        <v>391.79075393579348</v>
      </c>
      <c r="CD320" s="81">
        <f t="shared" si="73"/>
        <v>1909.6611818618378</v>
      </c>
      <c r="CE320" s="47">
        <f t="shared" si="74"/>
        <v>0</v>
      </c>
      <c r="CF320" s="47">
        <f t="shared" si="84"/>
        <v>0</v>
      </c>
      <c r="CG320" s="47">
        <f t="shared" si="77"/>
        <v>1517.8704279260444</v>
      </c>
      <c r="CH320" s="47">
        <f t="shared" si="75"/>
        <v>116019.35575281201</v>
      </c>
    </row>
    <row r="321" spans="1:86" x14ac:dyDescent="0.25">
      <c r="A321" s="93">
        <f t="shared" si="78"/>
        <v>287</v>
      </c>
      <c r="B321" s="94">
        <f t="shared" si="79"/>
        <v>0.04</v>
      </c>
      <c r="C321" s="95">
        <f t="shared" si="80"/>
        <v>416.83757056725784</v>
      </c>
      <c r="D321" s="96">
        <f t="shared" si="81"/>
        <v>1909.6611818618378</v>
      </c>
      <c r="E321" s="95">
        <f t="shared" si="69"/>
        <v>0</v>
      </c>
      <c r="F321" s="95"/>
      <c r="G321" s="95">
        <f t="shared" si="85"/>
        <v>0</v>
      </c>
      <c r="H321" s="95">
        <f t="shared" si="82"/>
        <v>1492.8236112945799</v>
      </c>
      <c r="I321" s="95">
        <f t="shared" si="83"/>
        <v>123558.44755888279</v>
      </c>
      <c r="J321" s="95"/>
      <c r="N321" s="27"/>
      <c r="AB321" s="29" t="s">
        <v>0</v>
      </c>
      <c r="CA321" s="26">
        <f t="shared" si="76"/>
        <v>293</v>
      </c>
      <c r="CB321" s="88">
        <f t="shared" si="71"/>
        <v>0.04</v>
      </c>
      <c r="CC321" s="47">
        <f t="shared" si="72"/>
        <v>386.73118584270674</v>
      </c>
      <c r="CD321" s="81">
        <f t="shared" si="73"/>
        <v>1909.6611818618378</v>
      </c>
      <c r="CE321" s="47">
        <f t="shared" si="74"/>
        <v>0</v>
      </c>
      <c r="CF321" s="47">
        <f t="shared" si="84"/>
        <v>0</v>
      </c>
      <c r="CG321" s="47">
        <f t="shared" si="77"/>
        <v>1522.9299960191311</v>
      </c>
      <c r="CH321" s="47">
        <f t="shared" si="75"/>
        <v>114496.42575679289</v>
      </c>
    </row>
    <row r="322" spans="1:86" x14ac:dyDescent="0.25">
      <c r="A322" s="93">
        <f t="shared" si="78"/>
        <v>288</v>
      </c>
      <c r="B322" s="94">
        <f t="shared" si="79"/>
        <v>0.04</v>
      </c>
      <c r="C322" s="95">
        <f t="shared" si="80"/>
        <v>411.86149186294261</v>
      </c>
      <c r="D322" s="96">
        <f t="shared" si="81"/>
        <v>1909.6611818618378</v>
      </c>
      <c r="E322" s="95">
        <f t="shared" si="69"/>
        <v>0</v>
      </c>
      <c r="F322" s="95"/>
      <c r="G322" s="95">
        <f t="shared" si="85"/>
        <v>0</v>
      </c>
      <c r="H322" s="95">
        <f t="shared" si="82"/>
        <v>1497.7996899988952</v>
      </c>
      <c r="I322" s="95">
        <f t="shared" si="83"/>
        <v>122060.6478688839</v>
      </c>
      <c r="J322" s="95"/>
      <c r="N322" s="27" t="s">
        <v>0</v>
      </c>
      <c r="AB322" s="29" t="s">
        <v>0</v>
      </c>
      <c r="CA322" s="26">
        <f t="shared" si="76"/>
        <v>294</v>
      </c>
      <c r="CB322" s="88">
        <f t="shared" si="71"/>
        <v>0.04</v>
      </c>
      <c r="CC322" s="47">
        <f t="shared" si="72"/>
        <v>381.65475252264298</v>
      </c>
      <c r="CD322" s="81">
        <f t="shared" si="73"/>
        <v>1909.6611818618378</v>
      </c>
      <c r="CE322" s="47">
        <f t="shared" si="74"/>
        <v>0</v>
      </c>
      <c r="CF322" s="47">
        <f t="shared" si="84"/>
        <v>0</v>
      </c>
      <c r="CG322" s="47">
        <f t="shared" si="77"/>
        <v>1528.0064293391947</v>
      </c>
      <c r="CH322" s="47">
        <f t="shared" si="75"/>
        <v>112968.4193274537</v>
      </c>
    </row>
    <row r="323" spans="1:86" x14ac:dyDescent="0.25">
      <c r="A323" s="93">
        <f t="shared" si="78"/>
        <v>289</v>
      </c>
      <c r="B323" s="94">
        <f t="shared" si="79"/>
        <v>0.04</v>
      </c>
      <c r="C323" s="95">
        <f t="shared" si="80"/>
        <v>406.86882622961298</v>
      </c>
      <c r="D323" s="96">
        <f t="shared" si="81"/>
        <v>1909.6611818618378</v>
      </c>
      <c r="E323" s="95">
        <f t="shared" si="69"/>
        <v>0</v>
      </c>
      <c r="F323" s="95"/>
      <c r="G323" s="95">
        <f t="shared" si="85"/>
        <v>0</v>
      </c>
      <c r="H323" s="95">
        <f t="shared" si="82"/>
        <v>1502.7923556322248</v>
      </c>
      <c r="I323" s="95">
        <f t="shared" si="83"/>
        <v>120557.85551325168</v>
      </c>
      <c r="J323" s="95"/>
      <c r="N323" s="27"/>
      <c r="AB323" s="29" t="s">
        <v>0</v>
      </c>
      <c r="CA323" s="26">
        <f t="shared" si="76"/>
        <v>295</v>
      </c>
      <c r="CB323" s="88">
        <f t="shared" si="71"/>
        <v>0.04</v>
      </c>
      <c r="CC323" s="47">
        <f t="shared" si="72"/>
        <v>376.56139775817894</v>
      </c>
      <c r="CD323" s="81">
        <f t="shared" si="73"/>
        <v>1909.6611818618378</v>
      </c>
      <c r="CE323" s="47">
        <f t="shared" si="74"/>
        <v>0</v>
      </c>
      <c r="CF323" s="47">
        <f t="shared" si="84"/>
        <v>0</v>
      </c>
      <c r="CG323" s="47">
        <f t="shared" si="77"/>
        <v>1533.0997841036587</v>
      </c>
      <c r="CH323" s="47">
        <f t="shared" si="75"/>
        <v>111435.31954335004</v>
      </c>
    </row>
    <row r="324" spans="1:86" x14ac:dyDescent="0.25">
      <c r="A324" s="93">
        <f t="shared" si="78"/>
        <v>290</v>
      </c>
      <c r="B324" s="94">
        <f t="shared" si="79"/>
        <v>0.04</v>
      </c>
      <c r="C324" s="95">
        <f t="shared" si="80"/>
        <v>401.85951837750559</v>
      </c>
      <c r="D324" s="96">
        <f t="shared" si="81"/>
        <v>1909.6611818618378</v>
      </c>
      <c r="E324" s="95">
        <f t="shared" si="69"/>
        <v>0</v>
      </c>
      <c r="F324" s="95"/>
      <c r="G324" s="95">
        <f t="shared" si="85"/>
        <v>0</v>
      </c>
      <c r="H324" s="95">
        <f t="shared" si="82"/>
        <v>1507.8016634843323</v>
      </c>
      <c r="I324" s="95">
        <f t="shared" si="83"/>
        <v>119050.05384976734</v>
      </c>
      <c r="J324" s="95"/>
      <c r="N324" s="27"/>
      <c r="AB324" s="29" t="s">
        <v>0</v>
      </c>
      <c r="CA324" s="26">
        <f t="shared" si="76"/>
        <v>296</v>
      </c>
      <c r="CB324" s="88">
        <f t="shared" si="71"/>
        <v>0.04</v>
      </c>
      <c r="CC324" s="47">
        <f t="shared" si="72"/>
        <v>371.45106514450009</v>
      </c>
      <c r="CD324" s="81">
        <f t="shared" si="73"/>
        <v>1909.6611818618378</v>
      </c>
      <c r="CE324" s="47">
        <f t="shared" si="74"/>
        <v>0</v>
      </c>
      <c r="CF324" s="47">
        <f t="shared" si="84"/>
        <v>0</v>
      </c>
      <c r="CG324" s="47">
        <f t="shared" si="77"/>
        <v>1538.2101167173378</v>
      </c>
      <c r="CH324" s="47">
        <f t="shared" si="75"/>
        <v>109897.1094266327</v>
      </c>
    </row>
    <row r="325" spans="1:86" x14ac:dyDescent="0.25">
      <c r="A325" s="93">
        <f t="shared" si="78"/>
        <v>291</v>
      </c>
      <c r="B325" s="94">
        <f t="shared" si="79"/>
        <v>0.04</v>
      </c>
      <c r="C325" s="95">
        <f t="shared" si="80"/>
        <v>396.83351283255774</v>
      </c>
      <c r="D325" s="96">
        <f t="shared" si="81"/>
        <v>1909.6611818618378</v>
      </c>
      <c r="E325" s="95">
        <f t="shared" ref="E325:E388" si="86">IF(D325&lt;I324,IF(I324&lt;1,"",$E$12),IF(D325&lt;E324,0,D325-(I324+C325)))</f>
        <v>0</v>
      </c>
      <c r="F325" s="95"/>
      <c r="G325" s="95">
        <f t="shared" si="85"/>
        <v>0</v>
      </c>
      <c r="H325" s="95">
        <f t="shared" si="82"/>
        <v>1512.8276690292801</v>
      </c>
      <c r="I325" s="95">
        <f t="shared" si="83"/>
        <v>117537.22618073806</v>
      </c>
      <c r="J325" s="95"/>
      <c r="N325" s="27"/>
      <c r="AB325" s="29" t="s">
        <v>0</v>
      </c>
      <c r="CA325" s="26">
        <f t="shared" si="76"/>
        <v>297</v>
      </c>
      <c r="CB325" s="88">
        <f t="shared" si="71"/>
        <v>0.04</v>
      </c>
      <c r="CC325" s="47">
        <f t="shared" si="72"/>
        <v>366.32369808877564</v>
      </c>
      <c r="CD325" s="81">
        <f t="shared" si="73"/>
        <v>1909.6611818618378</v>
      </c>
      <c r="CE325" s="47">
        <f t="shared" si="74"/>
        <v>0</v>
      </c>
      <c r="CF325" s="47">
        <f t="shared" si="84"/>
        <v>0</v>
      </c>
      <c r="CG325" s="47">
        <f t="shared" si="77"/>
        <v>1543.3374837730621</v>
      </c>
      <c r="CH325" s="47">
        <f t="shared" si="75"/>
        <v>108353.77194285963</v>
      </c>
    </row>
    <row r="326" spans="1:86" x14ac:dyDescent="0.25">
      <c r="A326" s="93">
        <f t="shared" si="78"/>
        <v>292</v>
      </c>
      <c r="B326" s="94">
        <f t="shared" si="79"/>
        <v>0.04</v>
      </c>
      <c r="C326" s="95">
        <f t="shared" si="80"/>
        <v>391.79075393579348</v>
      </c>
      <c r="D326" s="96">
        <f t="shared" si="81"/>
        <v>1909.6611818618378</v>
      </c>
      <c r="E326" s="95">
        <f t="shared" si="86"/>
        <v>0</v>
      </c>
      <c r="F326" s="95"/>
      <c r="G326" s="95">
        <f t="shared" si="85"/>
        <v>0</v>
      </c>
      <c r="H326" s="95">
        <f t="shared" si="82"/>
        <v>1517.8704279260444</v>
      </c>
      <c r="I326" s="95">
        <f t="shared" si="83"/>
        <v>116019.35575281201</v>
      </c>
      <c r="J326" s="95"/>
      <c r="N326" s="27"/>
      <c r="AB326" s="29" t="s">
        <v>0</v>
      </c>
      <c r="CA326" s="26">
        <f t="shared" si="76"/>
        <v>298</v>
      </c>
      <c r="CB326" s="88">
        <f t="shared" si="71"/>
        <v>0.04</v>
      </c>
      <c r="CC326" s="47">
        <f t="shared" si="72"/>
        <v>361.17923980953208</v>
      </c>
      <c r="CD326" s="81">
        <f t="shared" si="73"/>
        <v>1909.6611818618378</v>
      </c>
      <c r="CE326" s="47">
        <f t="shared" si="74"/>
        <v>0</v>
      </c>
      <c r="CF326" s="47">
        <f t="shared" si="84"/>
        <v>0</v>
      </c>
      <c r="CG326" s="47">
        <f t="shared" si="77"/>
        <v>1548.4819420523058</v>
      </c>
      <c r="CH326" s="47">
        <f t="shared" si="75"/>
        <v>106805.29000080732</v>
      </c>
    </row>
    <row r="327" spans="1:86" x14ac:dyDescent="0.25">
      <c r="A327" s="93">
        <f t="shared" si="78"/>
        <v>293</v>
      </c>
      <c r="B327" s="94">
        <f t="shared" si="79"/>
        <v>0.04</v>
      </c>
      <c r="C327" s="95">
        <f t="shared" si="80"/>
        <v>386.73118584270674</v>
      </c>
      <c r="D327" s="96">
        <f t="shared" si="81"/>
        <v>1909.6611818618378</v>
      </c>
      <c r="E327" s="95">
        <f t="shared" si="86"/>
        <v>0</v>
      </c>
      <c r="F327" s="95"/>
      <c r="G327" s="95">
        <f t="shared" si="85"/>
        <v>0</v>
      </c>
      <c r="H327" s="95">
        <f t="shared" si="82"/>
        <v>1522.9299960191311</v>
      </c>
      <c r="I327" s="95">
        <f t="shared" si="83"/>
        <v>114496.42575679289</v>
      </c>
      <c r="J327" s="95"/>
      <c r="N327" s="27"/>
      <c r="AB327" s="29" t="s">
        <v>0</v>
      </c>
      <c r="CA327" s="26">
        <f t="shared" si="76"/>
        <v>299</v>
      </c>
      <c r="CB327" s="88">
        <f t="shared" si="71"/>
        <v>0.04</v>
      </c>
      <c r="CC327" s="47">
        <f t="shared" si="72"/>
        <v>356.0176333360244</v>
      </c>
      <c r="CD327" s="81">
        <f t="shared" si="73"/>
        <v>1909.6611818618378</v>
      </c>
      <c r="CE327" s="47">
        <f t="shared" si="74"/>
        <v>0</v>
      </c>
      <c r="CF327" s="47">
        <f t="shared" si="84"/>
        <v>0</v>
      </c>
      <c r="CG327" s="47">
        <f t="shared" si="77"/>
        <v>1553.6435485258135</v>
      </c>
      <c r="CH327" s="47">
        <f t="shared" si="75"/>
        <v>105251.64645228151</v>
      </c>
    </row>
    <row r="328" spans="1:86" x14ac:dyDescent="0.25">
      <c r="A328" s="93">
        <f t="shared" si="78"/>
        <v>294</v>
      </c>
      <c r="B328" s="94">
        <f t="shared" si="79"/>
        <v>0.04</v>
      </c>
      <c r="C328" s="95">
        <f t="shared" si="80"/>
        <v>381.65475252264298</v>
      </c>
      <c r="D328" s="96">
        <f t="shared" si="81"/>
        <v>1909.6611818618378</v>
      </c>
      <c r="E328" s="95">
        <f t="shared" si="86"/>
        <v>0</v>
      </c>
      <c r="F328" s="95"/>
      <c r="G328" s="95">
        <f t="shared" si="85"/>
        <v>0</v>
      </c>
      <c r="H328" s="95">
        <f t="shared" si="82"/>
        <v>1528.0064293391947</v>
      </c>
      <c r="I328" s="95">
        <f t="shared" si="83"/>
        <v>112968.4193274537</v>
      </c>
      <c r="J328" s="95"/>
      <c r="N328" s="27"/>
      <c r="AB328" s="29" t="s">
        <v>0</v>
      </c>
      <c r="CA328" s="26">
        <f t="shared" si="76"/>
        <v>300</v>
      </c>
      <c r="CB328" s="88">
        <f t="shared" si="71"/>
        <v>0.04</v>
      </c>
      <c r="CC328" s="47">
        <f t="shared" si="72"/>
        <v>350.83882150760502</v>
      </c>
      <c r="CD328" s="81">
        <f t="shared" si="73"/>
        <v>1909.6611818618378</v>
      </c>
      <c r="CE328" s="47">
        <f t="shared" si="74"/>
        <v>0</v>
      </c>
      <c r="CF328" s="47">
        <f t="shared" si="84"/>
        <v>0</v>
      </c>
      <c r="CG328" s="47">
        <f t="shared" si="77"/>
        <v>1558.8223603542328</v>
      </c>
      <c r="CH328" s="47">
        <f t="shared" si="75"/>
        <v>103692.82409192728</v>
      </c>
    </row>
    <row r="329" spans="1:86" x14ac:dyDescent="0.25">
      <c r="A329" s="93">
        <f t="shared" si="78"/>
        <v>295</v>
      </c>
      <c r="B329" s="94">
        <f t="shared" si="79"/>
        <v>0.04</v>
      </c>
      <c r="C329" s="95">
        <f t="shared" si="80"/>
        <v>376.56139775817894</v>
      </c>
      <c r="D329" s="96">
        <f t="shared" si="81"/>
        <v>1909.6611818618378</v>
      </c>
      <c r="E329" s="95">
        <f t="shared" si="86"/>
        <v>0</v>
      </c>
      <c r="F329" s="95"/>
      <c r="G329" s="95">
        <f t="shared" si="85"/>
        <v>0</v>
      </c>
      <c r="H329" s="95">
        <f t="shared" si="82"/>
        <v>1533.0997841036587</v>
      </c>
      <c r="I329" s="95">
        <f t="shared" si="83"/>
        <v>111435.31954335004</v>
      </c>
      <c r="J329" s="95"/>
      <c r="N329" s="27"/>
      <c r="AB329" s="29" t="s">
        <v>0</v>
      </c>
      <c r="CA329" s="26">
        <f t="shared" si="76"/>
        <v>301</v>
      </c>
      <c r="CB329" s="88">
        <f t="shared" si="71"/>
        <v>0.04</v>
      </c>
      <c r="CC329" s="47">
        <f t="shared" si="72"/>
        <v>345.64274697309094</v>
      </c>
      <c r="CD329" s="81">
        <f t="shared" si="73"/>
        <v>1909.6611818618378</v>
      </c>
      <c r="CE329" s="47">
        <f t="shared" si="74"/>
        <v>0</v>
      </c>
      <c r="CF329" s="47">
        <f t="shared" si="84"/>
        <v>0</v>
      </c>
      <c r="CG329" s="47">
        <f t="shared" si="77"/>
        <v>1564.0184348887469</v>
      </c>
      <c r="CH329" s="47">
        <f t="shared" si="75"/>
        <v>102128.80565703854</v>
      </c>
    </row>
    <row r="330" spans="1:86" x14ac:dyDescent="0.25">
      <c r="A330" s="93">
        <f t="shared" si="78"/>
        <v>296</v>
      </c>
      <c r="B330" s="94">
        <f t="shared" si="79"/>
        <v>0.04</v>
      </c>
      <c r="C330" s="95">
        <f t="shared" si="80"/>
        <v>371.45106514450009</v>
      </c>
      <c r="D330" s="96">
        <f t="shared" si="81"/>
        <v>1909.6611818618378</v>
      </c>
      <c r="E330" s="95">
        <f t="shared" si="86"/>
        <v>0</v>
      </c>
      <c r="F330" s="95"/>
      <c r="G330" s="95">
        <f t="shared" si="85"/>
        <v>0</v>
      </c>
      <c r="H330" s="95">
        <f t="shared" si="82"/>
        <v>1538.2101167173378</v>
      </c>
      <c r="I330" s="95">
        <f t="shared" si="83"/>
        <v>109897.1094266327</v>
      </c>
      <c r="J330" s="95"/>
      <c r="N330" s="27"/>
      <c r="AB330" s="29" t="s">
        <v>0</v>
      </c>
      <c r="CA330" s="26">
        <f t="shared" si="76"/>
        <v>302</v>
      </c>
      <c r="CB330" s="88">
        <f t="shared" si="71"/>
        <v>0.04</v>
      </c>
      <c r="CC330" s="47">
        <f t="shared" si="72"/>
        <v>340.42935219012844</v>
      </c>
      <c r="CD330" s="81">
        <f t="shared" si="73"/>
        <v>1909.6611818618378</v>
      </c>
      <c r="CE330" s="47">
        <f t="shared" si="74"/>
        <v>0</v>
      </c>
      <c r="CF330" s="47">
        <f t="shared" si="84"/>
        <v>0</v>
      </c>
      <c r="CG330" s="47">
        <f t="shared" si="77"/>
        <v>1569.2318296717094</v>
      </c>
      <c r="CH330" s="47">
        <f t="shared" si="75"/>
        <v>100559.57382736682</v>
      </c>
    </row>
    <row r="331" spans="1:86" x14ac:dyDescent="0.25">
      <c r="A331" s="93">
        <f t="shared" si="78"/>
        <v>297</v>
      </c>
      <c r="B331" s="94">
        <f t="shared" si="79"/>
        <v>0.04</v>
      </c>
      <c r="C331" s="95">
        <f t="shared" si="80"/>
        <v>366.32369808877564</v>
      </c>
      <c r="D331" s="96">
        <f t="shared" si="81"/>
        <v>1909.6611818618378</v>
      </c>
      <c r="E331" s="95">
        <f t="shared" si="86"/>
        <v>0</v>
      </c>
      <c r="F331" s="95"/>
      <c r="G331" s="95">
        <f t="shared" si="85"/>
        <v>0</v>
      </c>
      <c r="H331" s="95">
        <f t="shared" si="82"/>
        <v>1543.3374837730621</v>
      </c>
      <c r="I331" s="95">
        <f t="shared" si="83"/>
        <v>108353.77194285963</v>
      </c>
      <c r="J331" s="95"/>
      <c r="N331" s="27"/>
      <c r="AB331" s="29" t="s">
        <v>0</v>
      </c>
      <c r="CA331" s="26">
        <f t="shared" si="76"/>
        <v>303</v>
      </c>
      <c r="CB331" s="88">
        <f t="shared" si="71"/>
        <v>0.04</v>
      </c>
      <c r="CC331" s="47">
        <f t="shared" si="72"/>
        <v>335.19857942455604</v>
      </c>
      <c r="CD331" s="81">
        <f t="shared" si="73"/>
        <v>1909.6611818618378</v>
      </c>
      <c r="CE331" s="47">
        <f t="shared" si="74"/>
        <v>0</v>
      </c>
      <c r="CF331" s="47">
        <f t="shared" si="84"/>
        <v>0</v>
      </c>
      <c r="CG331" s="47">
        <f t="shared" si="77"/>
        <v>1574.4626024372817</v>
      </c>
      <c r="CH331" s="47">
        <f t="shared" si="75"/>
        <v>98985.11122492954</v>
      </c>
    </row>
    <row r="332" spans="1:86" x14ac:dyDescent="0.25">
      <c r="A332" s="93">
        <f t="shared" si="78"/>
        <v>298</v>
      </c>
      <c r="B332" s="94">
        <f t="shared" si="79"/>
        <v>0.04</v>
      </c>
      <c r="C332" s="95">
        <f t="shared" si="80"/>
        <v>361.17923980953208</v>
      </c>
      <c r="D332" s="96">
        <f t="shared" si="81"/>
        <v>1909.6611818618378</v>
      </c>
      <c r="E332" s="95">
        <f t="shared" si="86"/>
        <v>0</v>
      </c>
      <c r="F332" s="95"/>
      <c r="G332" s="95">
        <f t="shared" si="85"/>
        <v>0</v>
      </c>
      <c r="H332" s="95">
        <f t="shared" si="82"/>
        <v>1548.4819420523058</v>
      </c>
      <c r="I332" s="95">
        <f t="shared" si="83"/>
        <v>106805.29000080732</v>
      </c>
      <c r="J332" s="95"/>
      <c r="N332" s="27"/>
      <c r="AB332" s="29" t="s">
        <v>0</v>
      </c>
      <c r="CA332" s="26">
        <f t="shared" si="76"/>
        <v>304</v>
      </c>
      <c r="CB332" s="88">
        <f t="shared" si="71"/>
        <v>0.04</v>
      </c>
      <c r="CC332" s="47">
        <f t="shared" si="72"/>
        <v>329.95037074976511</v>
      </c>
      <c r="CD332" s="81">
        <f t="shared" si="73"/>
        <v>1909.6611818618378</v>
      </c>
      <c r="CE332" s="47">
        <f t="shared" si="74"/>
        <v>0</v>
      </c>
      <c r="CF332" s="47">
        <f t="shared" si="84"/>
        <v>0</v>
      </c>
      <c r="CG332" s="47">
        <f t="shared" si="77"/>
        <v>1579.7108111120726</v>
      </c>
      <c r="CH332" s="47">
        <f t="shared" si="75"/>
        <v>97405.400413817464</v>
      </c>
    </row>
    <row r="333" spans="1:86" x14ac:dyDescent="0.25">
      <c r="A333" s="93">
        <f t="shared" si="78"/>
        <v>299</v>
      </c>
      <c r="B333" s="94">
        <f t="shared" si="79"/>
        <v>0.04</v>
      </c>
      <c r="C333" s="95">
        <f t="shared" si="80"/>
        <v>356.0176333360244</v>
      </c>
      <c r="D333" s="96">
        <f t="shared" si="81"/>
        <v>1909.6611818618378</v>
      </c>
      <c r="E333" s="95">
        <f t="shared" si="86"/>
        <v>0</v>
      </c>
      <c r="F333" s="95"/>
      <c r="G333" s="95">
        <f t="shared" si="85"/>
        <v>0</v>
      </c>
      <c r="H333" s="95">
        <f t="shared" si="82"/>
        <v>1553.6435485258135</v>
      </c>
      <c r="I333" s="95">
        <f t="shared" si="83"/>
        <v>105251.64645228151</v>
      </c>
      <c r="J333" s="95"/>
      <c r="N333" s="27"/>
      <c r="AB333" s="29" t="s">
        <v>0</v>
      </c>
      <c r="CA333" s="26">
        <f t="shared" si="76"/>
        <v>305</v>
      </c>
      <c r="CB333" s="88">
        <f t="shared" si="71"/>
        <v>0.04</v>
      </c>
      <c r="CC333" s="47">
        <f t="shared" si="72"/>
        <v>324.68466804605822</v>
      </c>
      <c r="CD333" s="81">
        <f t="shared" si="73"/>
        <v>1909.6611818618378</v>
      </c>
      <c r="CE333" s="47">
        <f t="shared" si="74"/>
        <v>0</v>
      </c>
      <c r="CF333" s="47">
        <f t="shared" si="84"/>
        <v>0</v>
      </c>
      <c r="CG333" s="47">
        <f t="shared" si="77"/>
        <v>1584.9765138157795</v>
      </c>
      <c r="CH333" s="47">
        <f t="shared" si="75"/>
        <v>95820.423900001682</v>
      </c>
    </row>
    <row r="334" spans="1:86" x14ac:dyDescent="0.25">
      <c r="A334" s="93">
        <f t="shared" si="78"/>
        <v>300</v>
      </c>
      <c r="B334" s="94">
        <f t="shared" si="79"/>
        <v>0.04</v>
      </c>
      <c r="C334" s="95">
        <f t="shared" si="80"/>
        <v>350.83882150760502</v>
      </c>
      <c r="D334" s="96">
        <f t="shared" si="81"/>
        <v>1909.6611818618378</v>
      </c>
      <c r="E334" s="95">
        <f t="shared" si="86"/>
        <v>0</v>
      </c>
      <c r="F334" s="95"/>
      <c r="G334" s="95">
        <f t="shared" si="85"/>
        <v>0</v>
      </c>
      <c r="H334" s="95">
        <f t="shared" si="82"/>
        <v>1558.8223603542328</v>
      </c>
      <c r="I334" s="95">
        <f t="shared" si="83"/>
        <v>103692.82409192728</v>
      </c>
      <c r="J334" s="95"/>
      <c r="N334" s="27">
        <v>25</v>
      </c>
      <c r="AB334" s="29" t="s">
        <v>0</v>
      </c>
      <c r="CA334" s="26">
        <f t="shared" si="76"/>
        <v>306</v>
      </c>
      <c r="CB334" s="88">
        <f t="shared" si="71"/>
        <v>0.04</v>
      </c>
      <c r="CC334" s="47">
        <f t="shared" si="72"/>
        <v>319.40141300000562</v>
      </c>
      <c r="CD334" s="81">
        <f t="shared" si="73"/>
        <v>1909.6611818618378</v>
      </c>
      <c r="CE334" s="47">
        <f t="shared" si="74"/>
        <v>0</v>
      </c>
      <c r="CF334" s="47">
        <f t="shared" si="84"/>
        <v>0</v>
      </c>
      <c r="CG334" s="47">
        <f t="shared" si="77"/>
        <v>1590.2597688618321</v>
      </c>
      <c r="CH334" s="47">
        <f t="shared" si="75"/>
        <v>94230.164131139856</v>
      </c>
    </row>
    <row r="335" spans="1:86" x14ac:dyDescent="0.25">
      <c r="A335" s="93">
        <f t="shared" si="78"/>
        <v>301</v>
      </c>
      <c r="B335" s="94">
        <f t="shared" si="79"/>
        <v>0.04</v>
      </c>
      <c r="C335" s="95">
        <f t="shared" si="80"/>
        <v>345.64274697309094</v>
      </c>
      <c r="D335" s="96">
        <f t="shared" si="81"/>
        <v>1909.6611818618378</v>
      </c>
      <c r="E335" s="95">
        <f t="shared" si="86"/>
        <v>0</v>
      </c>
      <c r="F335" s="95"/>
      <c r="G335" s="95">
        <f t="shared" si="85"/>
        <v>0</v>
      </c>
      <c r="H335" s="95">
        <f t="shared" si="82"/>
        <v>1564.0184348887469</v>
      </c>
      <c r="I335" s="95">
        <f t="shared" si="83"/>
        <v>102128.80565703854</v>
      </c>
      <c r="J335" s="95"/>
      <c r="N335" s="27"/>
      <c r="AB335" s="29" t="s">
        <v>0</v>
      </c>
      <c r="CA335" s="26">
        <f t="shared" si="76"/>
        <v>307</v>
      </c>
      <c r="CB335" s="88">
        <f t="shared" si="71"/>
        <v>0.04</v>
      </c>
      <c r="CC335" s="47">
        <f t="shared" si="72"/>
        <v>314.1005471037995</v>
      </c>
      <c r="CD335" s="81">
        <f t="shared" si="73"/>
        <v>1909.6611818618378</v>
      </c>
      <c r="CE335" s="47">
        <f t="shared" si="74"/>
        <v>0</v>
      </c>
      <c r="CF335" s="47">
        <f t="shared" si="84"/>
        <v>0</v>
      </c>
      <c r="CG335" s="47">
        <f t="shared" si="77"/>
        <v>1595.5606347580383</v>
      </c>
      <c r="CH335" s="47">
        <f t="shared" si="75"/>
        <v>92634.603496381824</v>
      </c>
    </row>
    <row r="336" spans="1:86" x14ac:dyDescent="0.25">
      <c r="A336" s="93">
        <f t="shared" si="78"/>
        <v>302</v>
      </c>
      <c r="B336" s="94">
        <f t="shared" si="79"/>
        <v>0.04</v>
      </c>
      <c r="C336" s="95">
        <f t="shared" si="80"/>
        <v>340.42935219012844</v>
      </c>
      <c r="D336" s="96">
        <f t="shared" si="81"/>
        <v>1909.6611818618378</v>
      </c>
      <c r="E336" s="95">
        <f t="shared" si="86"/>
        <v>0</v>
      </c>
      <c r="F336" s="95"/>
      <c r="G336" s="95">
        <f t="shared" si="85"/>
        <v>0</v>
      </c>
      <c r="H336" s="95">
        <f t="shared" si="82"/>
        <v>1569.2318296717094</v>
      </c>
      <c r="I336" s="95">
        <f t="shared" si="83"/>
        <v>100559.57382736682</v>
      </c>
      <c r="J336" s="95"/>
      <c r="N336" s="27"/>
      <c r="AB336" s="29" t="s">
        <v>0</v>
      </c>
      <c r="CA336" s="26">
        <f t="shared" si="76"/>
        <v>308</v>
      </c>
      <c r="CB336" s="88">
        <f t="shared" si="71"/>
        <v>0.04</v>
      </c>
      <c r="CC336" s="47">
        <f t="shared" si="72"/>
        <v>308.78201165460609</v>
      </c>
      <c r="CD336" s="81">
        <f t="shared" si="73"/>
        <v>1909.6611818618378</v>
      </c>
      <c r="CE336" s="47">
        <f t="shared" si="74"/>
        <v>0</v>
      </c>
      <c r="CF336" s="47">
        <f t="shared" si="84"/>
        <v>0</v>
      </c>
      <c r="CG336" s="47">
        <f t="shared" si="77"/>
        <v>1600.8791702072317</v>
      </c>
      <c r="CH336" s="47">
        <f t="shared" si="75"/>
        <v>91033.72432617459</v>
      </c>
    </row>
    <row r="337" spans="1:86" x14ac:dyDescent="0.25">
      <c r="A337" s="93">
        <f t="shared" si="78"/>
        <v>303</v>
      </c>
      <c r="B337" s="94">
        <f t="shared" si="79"/>
        <v>0.04</v>
      </c>
      <c r="C337" s="95">
        <f t="shared" si="80"/>
        <v>335.19857942455604</v>
      </c>
      <c r="D337" s="96">
        <f t="shared" si="81"/>
        <v>1909.6611818618378</v>
      </c>
      <c r="E337" s="95">
        <f t="shared" si="86"/>
        <v>0</v>
      </c>
      <c r="F337" s="95"/>
      <c r="G337" s="95">
        <f t="shared" si="85"/>
        <v>0</v>
      </c>
      <c r="H337" s="95">
        <f t="shared" si="82"/>
        <v>1574.4626024372817</v>
      </c>
      <c r="I337" s="95">
        <f t="shared" si="83"/>
        <v>98985.11122492954</v>
      </c>
      <c r="J337" s="95"/>
      <c r="N337" s="27"/>
      <c r="AB337" s="29" t="s">
        <v>0</v>
      </c>
      <c r="CA337" s="26">
        <f t="shared" si="76"/>
        <v>309</v>
      </c>
      <c r="CB337" s="88">
        <f t="shared" si="71"/>
        <v>0.04</v>
      </c>
      <c r="CC337" s="47">
        <f t="shared" si="72"/>
        <v>303.44574775391527</v>
      </c>
      <c r="CD337" s="81">
        <f t="shared" si="73"/>
        <v>1909.6611818618378</v>
      </c>
      <c r="CE337" s="47">
        <f t="shared" si="74"/>
        <v>0</v>
      </c>
      <c r="CF337" s="47">
        <f t="shared" si="84"/>
        <v>0</v>
      </c>
      <c r="CG337" s="47">
        <f t="shared" si="77"/>
        <v>1606.2154341079226</v>
      </c>
      <c r="CH337" s="47">
        <f t="shared" si="75"/>
        <v>89427.50889206666</v>
      </c>
    </row>
    <row r="338" spans="1:86" x14ac:dyDescent="0.25">
      <c r="A338" s="93">
        <f t="shared" si="78"/>
        <v>304</v>
      </c>
      <c r="B338" s="94">
        <f t="shared" si="79"/>
        <v>0.04</v>
      </c>
      <c r="C338" s="95">
        <f t="shared" si="80"/>
        <v>329.95037074976511</v>
      </c>
      <c r="D338" s="96">
        <f t="shared" si="81"/>
        <v>1909.6611818618378</v>
      </c>
      <c r="E338" s="95">
        <f t="shared" si="86"/>
        <v>0</v>
      </c>
      <c r="F338" s="95"/>
      <c r="G338" s="95">
        <f t="shared" si="85"/>
        <v>0</v>
      </c>
      <c r="H338" s="95">
        <f t="shared" si="82"/>
        <v>1579.7108111120726</v>
      </c>
      <c r="I338" s="95">
        <f t="shared" si="83"/>
        <v>97405.400413817464</v>
      </c>
      <c r="J338" s="95"/>
      <c r="N338" s="27"/>
      <c r="AB338" s="29" t="s">
        <v>0</v>
      </c>
      <c r="CA338" s="26">
        <f t="shared" si="76"/>
        <v>310</v>
      </c>
      <c r="CB338" s="88">
        <f t="shared" si="71"/>
        <v>0.04</v>
      </c>
      <c r="CC338" s="47">
        <f t="shared" si="72"/>
        <v>298.09169630688882</v>
      </c>
      <c r="CD338" s="81">
        <f t="shared" si="73"/>
        <v>1909.6611818618378</v>
      </c>
      <c r="CE338" s="47">
        <f t="shared" si="74"/>
        <v>0</v>
      </c>
      <c r="CF338" s="47">
        <f t="shared" si="84"/>
        <v>0</v>
      </c>
      <c r="CG338" s="47">
        <f t="shared" si="77"/>
        <v>1611.5694855549491</v>
      </c>
      <c r="CH338" s="47">
        <f t="shared" si="75"/>
        <v>87815.939406511709</v>
      </c>
    </row>
    <row r="339" spans="1:86" x14ac:dyDescent="0.25">
      <c r="A339" s="93">
        <f t="shared" si="78"/>
        <v>305</v>
      </c>
      <c r="B339" s="94">
        <f t="shared" si="79"/>
        <v>0.04</v>
      </c>
      <c r="C339" s="95">
        <f t="shared" si="80"/>
        <v>324.68466804605822</v>
      </c>
      <c r="D339" s="96">
        <f t="shared" si="81"/>
        <v>1909.6611818618378</v>
      </c>
      <c r="E339" s="95">
        <f t="shared" si="86"/>
        <v>0</v>
      </c>
      <c r="F339" s="95"/>
      <c r="G339" s="95">
        <f t="shared" si="85"/>
        <v>0</v>
      </c>
      <c r="H339" s="95">
        <f t="shared" si="82"/>
        <v>1584.9765138157795</v>
      </c>
      <c r="I339" s="95">
        <f t="shared" si="83"/>
        <v>95820.423900001682</v>
      </c>
      <c r="J339" s="95"/>
      <c r="N339" s="27"/>
      <c r="AB339" s="29" t="s">
        <v>0</v>
      </c>
      <c r="CA339" s="26">
        <f t="shared" si="76"/>
        <v>311</v>
      </c>
      <c r="CB339" s="88">
        <f t="shared" si="71"/>
        <v>0.04</v>
      </c>
      <c r="CC339" s="47">
        <f t="shared" si="72"/>
        <v>292.71979802170569</v>
      </c>
      <c r="CD339" s="81">
        <f t="shared" si="73"/>
        <v>1909.6611818618378</v>
      </c>
      <c r="CE339" s="47">
        <f t="shared" si="74"/>
        <v>0</v>
      </c>
      <c r="CF339" s="47">
        <f t="shared" si="84"/>
        <v>0</v>
      </c>
      <c r="CG339" s="47">
        <f t="shared" si="77"/>
        <v>1616.9413838401322</v>
      </c>
      <c r="CH339" s="47">
        <f t="shared" si="75"/>
        <v>86198.998022671571</v>
      </c>
    </row>
    <row r="340" spans="1:86" x14ac:dyDescent="0.25">
      <c r="A340" s="93">
        <f t="shared" si="78"/>
        <v>306</v>
      </c>
      <c r="B340" s="94">
        <f t="shared" si="79"/>
        <v>0.04</v>
      </c>
      <c r="C340" s="95">
        <f t="shared" si="80"/>
        <v>319.40141300000562</v>
      </c>
      <c r="D340" s="96">
        <f t="shared" si="81"/>
        <v>1909.6611818618378</v>
      </c>
      <c r="E340" s="95">
        <f t="shared" si="86"/>
        <v>0</v>
      </c>
      <c r="F340" s="95"/>
      <c r="G340" s="95">
        <f t="shared" si="85"/>
        <v>0</v>
      </c>
      <c r="H340" s="95">
        <f t="shared" si="82"/>
        <v>1590.2597688618321</v>
      </c>
      <c r="I340" s="95">
        <f t="shared" si="83"/>
        <v>94230.164131139856</v>
      </c>
      <c r="J340" s="95"/>
      <c r="N340" s="27"/>
      <c r="AB340" s="29" t="s">
        <v>0</v>
      </c>
      <c r="CA340" s="26">
        <f t="shared" si="76"/>
        <v>312</v>
      </c>
      <c r="CB340" s="88">
        <f t="shared" si="71"/>
        <v>0.04</v>
      </c>
      <c r="CC340" s="47">
        <f t="shared" si="72"/>
        <v>287.32999340890524</v>
      </c>
      <c r="CD340" s="81">
        <f t="shared" si="73"/>
        <v>1909.6611818618378</v>
      </c>
      <c r="CE340" s="47">
        <f t="shared" si="74"/>
        <v>0</v>
      </c>
      <c r="CF340" s="47">
        <f t="shared" si="84"/>
        <v>0</v>
      </c>
      <c r="CG340" s="47">
        <f t="shared" si="77"/>
        <v>1622.3311884529326</v>
      </c>
      <c r="CH340" s="47">
        <f t="shared" si="75"/>
        <v>84576.666834218631</v>
      </c>
    </row>
    <row r="341" spans="1:86" x14ac:dyDescent="0.25">
      <c r="A341" s="93">
        <f t="shared" si="78"/>
        <v>307</v>
      </c>
      <c r="B341" s="94">
        <f t="shared" si="79"/>
        <v>0.04</v>
      </c>
      <c r="C341" s="95">
        <f t="shared" si="80"/>
        <v>314.1005471037995</v>
      </c>
      <c r="D341" s="96">
        <f t="shared" si="81"/>
        <v>1909.6611818618378</v>
      </c>
      <c r="E341" s="95">
        <f t="shared" si="86"/>
        <v>0</v>
      </c>
      <c r="F341" s="95"/>
      <c r="G341" s="95">
        <f t="shared" si="85"/>
        <v>0</v>
      </c>
      <c r="H341" s="95">
        <f t="shared" si="82"/>
        <v>1595.5606347580383</v>
      </c>
      <c r="I341" s="95">
        <f t="shared" si="83"/>
        <v>92634.603496381824</v>
      </c>
      <c r="J341" s="95"/>
      <c r="N341" s="27"/>
      <c r="AB341" s="29" t="s">
        <v>0</v>
      </c>
      <c r="CA341" s="26">
        <f t="shared" si="76"/>
        <v>313</v>
      </c>
      <c r="CB341" s="88">
        <f t="shared" si="71"/>
        <v>0.04</v>
      </c>
      <c r="CC341" s="47">
        <f t="shared" si="72"/>
        <v>281.92222278072876</v>
      </c>
      <c r="CD341" s="81">
        <f t="shared" si="73"/>
        <v>1909.6611818618378</v>
      </c>
      <c r="CE341" s="47">
        <f t="shared" si="74"/>
        <v>0</v>
      </c>
      <c r="CF341" s="47">
        <f t="shared" si="84"/>
        <v>0</v>
      </c>
      <c r="CG341" s="47">
        <f t="shared" si="77"/>
        <v>1627.738959081109</v>
      </c>
      <c r="CH341" s="47">
        <f t="shared" si="75"/>
        <v>82948.927875137524</v>
      </c>
    </row>
    <row r="342" spans="1:86" x14ac:dyDescent="0.25">
      <c r="A342" s="93">
        <f t="shared" si="78"/>
        <v>308</v>
      </c>
      <c r="B342" s="94">
        <f t="shared" si="79"/>
        <v>0.04</v>
      </c>
      <c r="C342" s="95">
        <f t="shared" si="80"/>
        <v>308.78201165460609</v>
      </c>
      <c r="D342" s="96">
        <f t="shared" si="81"/>
        <v>1909.6611818618378</v>
      </c>
      <c r="E342" s="95">
        <f t="shared" si="86"/>
        <v>0</v>
      </c>
      <c r="F342" s="95"/>
      <c r="G342" s="95">
        <f t="shared" si="85"/>
        <v>0</v>
      </c>
      <c r="H342" s="95">
        <f t="shared" si="82"/>
        <v>1600.8791702072317</v>
      </c>
      <c r="I342" s="95">
        <f t="shared" si="83"/>
        <v>91033.72432617459</v>
      </c>
      <c r="J342" s="95"/>
      <c r="N342" s="27"/>
      <c r="AB342" s="29" t="s">
        <v>0</v>
      </c>
      <c r="CA342" s="26">
        <f t="shared" si="76"/>
        <v>314</v>
      </c>
      <c r="CB342" s="88">
        <f t="shared" si="71"/>
        <v>0.04</v>
      </c>
      <c r="CC342" s="47">
        <f t="shared" si="72"/>
        <v>276.4964262504584</v>
      </c>
      <c r="CD342" s="81">
        <f t="shared" si="73"/>
        <v>1909.6611818618378</v>
      </c>
      <c r="CE342" s="47">
        <f t="shared" si="74"/>
        <v>0</v>
      </c>
      <c r="CF342" s="47">
        <f t="shared" si="84"/>
        <v>0</v>
      </c>
      <c r="CG342" s="47">
        <f t="shared" si="77"/>
        <v>1633.1647556113794</v>
      </c>
      <c r="CH342" s="47">
        <f t="shared" si="75"/>
        <v>81315.763119526149</v>
      </c>
    </row>
    <row r="343" spans="1:86" x14ac:dyDescent="0.25">
      <c r="A343" s="93">
        <f t="shared" si="78"/>
        <v>309</v>
      </c>
      <c r="B343" s="94">
        <f t="shared" si="79"/>
        <v>0.04</v>
      </c>
      <c r="C343" s="95">
        <f t="shared" si="80"/>
        <v>303.44574775391527</v>
      </c>
      <c r="D343" s="96">
        <f t="shared" si="81"/>
        <v>1909.6611818618378</v>
      </c>
      <c r="E343" s="95">
        <f t="shared" si="86"/>
        <v>0</v>
      </c>
      <c r="F343" s="95"/>
      <c r="G343" s="95">
        <f t="shared" si="85"/>
        <v>0</v>
      </c>
      <c r="H343" s="95">
        <f t="shared" si="82"/>
        <v>1606.2154341079226</v>
      </c>
      <c r="I343" s="95">
        <f t="shared" si="83"/>
        <v>89427.50889206666</v>
      </c>
      <c r="J343" s="95"/>
      <c r="N343" s="27"/>
      <c r="AB343" s="29" t="s">
        <v>0</v>
      </c>
      <c r="CA343" s="26">
        <f t="shared" si="76"/>
        <v>315</v>
      </c>
      <c r="CB343" s="88">
        <f t="shared" si="71"/>
        <v>0.04</v>
      </c>
      <c r="CC343" s="47">
        <f t="shared" si="72"/>
        <v>271.05254373175381</v>
      </c>
      <c r="CD343" s="81">
        <f t="shared" si="73"/>
        <v>1909.6611818618378</v>
      </c>
      <c r="CE343" s="47">
        <f t="shared" si="74"/>
        <v>0</v>
      </c>
      <c r="CF343" s="47">
        <f t="shared" si="84"/>
        <v>0</v>
      </c>
      <c r="CG343" s="47">
        <f t="shared" si="77"/>
        <v>1638.608638130084</v>
      </c>
      <c r="CH343" s="47">
        <f t="shared" si="75"/>
        <v>79677.154481396065</v>
      </c>
    </row>
    <row r="344" spans="1:86" x14ac:dyDescent="0.25">
      <c r="A344" s="93">
        <f t="shared" si="78"/>
        <v>310</v>
      </c>
      <c r="B344" s="94">
        <f t="shared" si="79"/>
        <v>0.04</v>
      </c>
      <c r="C344" s="95">
        <f t="shared" si="80"/>
        <v>298.09169630688882</v>
      </c>
      <c r="D344" s="96">
        <f t="shared" si="81"/>
        <v>1909.6611818618378</v>
      </c>
      <c r="E344" s="95">
        <f t="shared" si="86"/>
        <v>0</v>
      </c>
      <c r="F344" s="95"/>
      <c r="G344" s="95">
        <f t="shared" ref="G344:G375" si="87">IF(G332 &gt; 1, IF(I343&lt;$E$13,(I343-D344+C344),G332), 0)</f>
        <v>0</v>
      </c>
      <c r="H344" s="95">
        <f t="shared" si="82"/>
        <v>1611.5694855549491</v>
      </c>
      <c r="I344" s="95">
        <f t="shared" si="83"/>
        <v>87815.939406511709</v>
      </c>
      <c r="J344" s="95"/>
      <c r="N344" s="27"/>
      <c r="AB344" s="29" t="s">
        <v>0</v>
      </c>
      <c r="CA344" s="26">
        <f t="shared" si="76"/>
        <v>316</v>
      </c>
      <c r="CB344" s="88">
        <f t="shared" si="71"/>
        <v>0.04</v>
      </c>
      <c r="CC344" s="47">
        <f t="shared" si="72"/>
        <v>265.59051493798688</v>
      </c>
      <c r="CD344" s="81">
        <f t="shared" si="73"/>
        <v>1909.6611818618378</v>
      </c>
      <c r="CE344" s="47">
        <f t="shared" si="74"/>
        <v>0</v>
      </c>
      <c r="CF344" s="47">
        <f t="shared" si="84"/>
        <v>0</v>
      </c>
      <c r="CG344" s="47">
        <f t="shared" si="77"/>
        <v>1644.0706669238509</v>
      </c>
      <c r="CH344" s="47">
        <f t="shared" si="75"/>
        <v>78033.083814472207</v>
      </c>
    </row>
    <row r="345" spans="1:86" x14ac:dyDescent="0.25">
      <c r="A345" s="93">
        <f t="shared" si="78"/>
        <v>311</v>
      </c>
      <c r="B345" s="94">
        <f t="shared" si="79"/>
        <v>0.04</v>
      </c>
      <c r="C345" s="95">
        <f t="shared" si="80"/>
        <v>292.71979802170569</v>
      </c>
      <c r="D345" s="96">
        <f t="shared" si="81"/>
        <v>1909.6611818618378</v>
      </c>
      <c r="E345" s="95">
        <f t="shared" si="86"/>
        <v>0</v>
      </c>
      <c r="F345" s="95"/>
      <c r="G345" s="95">
        <f t="shared" si="87"/>
        <v>0</v>
      </c>
      <c r="H345" s="95">
        <f t="shared" si="82"/>
        <v>1616.9413838401322</v>
      </c>
      <c r="I345" s="95">
        <f t="shared" si="83"/>
        <v>86198.998022671571</v>
      </c>
      <c r="J345" s="95"/>
      <c r="N345" s="27"/>
      <c r="AB345" s="29" t="s">
        <v>0</v>
      </c>
      <c r="CA345" s="26">
        <f t="shared" si="76"/>
        <v>317</v>
      </c>
      <c r="CB345" s="88">
        <f t="shared" si="71"/>
        <v>0.04</v>
      </c>
      <c r="CC345" s="47">
        <f t="shared" si="72"/>
        <v>260.110279381574</v>
      </c>
      <c r="CD345" s="81">
        <f t="shared" si="73"/>
        <v>1909.6611818618378</v>
      </c>
      <c r="CE345" s="47">
        <f t="shared" si="74"/>
        <v>0</v>
      </c>
      <c r="CF345" s="47">
        <f t="shared" si="84"/>
        <v>0</v>
      </c>
      <c r="CG345" s="47">
        <f t="shared" si="77"/>
        <v>1649.5509024802639</v>
      </c>
      <c r="CH345" s="47">
        <f t="shared" si="75"/>
        <v>76383.532911991948</v>
      </c>
    </row>
    <row r="346" spans="1:86" x14ac:dyDescent="0.25">
      <c r="A346" s="93">
        <f t="shared" si="78"/>
        <v>312</v>
      </c>
      <c r="B346" s="94">
        <f t="shared" si="79"/>
        <v>0.04</v>
      </c>
      <c r="C346" s="95">
        <f t="shared" si="80"/>
        <v>287.32999340890524</v>
      </c>
      <c r="D346" s="96">
        <f t="shared" si="81"/>
        <v>1909.6611818618378</v>
      </c>
      <c r="E346" s="95">
        <f t="shared" si="86"/>
        <v>0</v>
      </c>
      <c r="F346" s="95"/>
      <c r="G346" s="95">
        <f t="shared" si="87"/>
        <v>0</v>
      </c>
      <c r="H346" s="95">
        <f t="shared" si="82"/>
        <v>1622.3311884529326</v>
      </c>
      <c r="I346" s="95">
        <f t="shared" si="83"/>
        <v>84576.666834218631</v>
      </c>
      <c r="J346" s="95"/>
      <c r="N346" s="27" t="s">
        <v>0</v>
      </c>
      <c r="AB346" s="29" t="s">
        <v>0</v>
      </c>
      <c r="CA346" s="26">
        <f t="shared" si="76"/>
        <v>318</v>
      </c>
      <c r="CB346" s="88">
        <f t="shared" si="71"/>
        <v>0.04</v>
      </c>
      <c r="CC346" s="47">
        <f t="shared" si="72"/>
        <v>254.6117763733065</v>
      </c>
      <c r="CD346" s="81">
        <f t="shared" si="73"/>
        <v>1909.6611818618378</v>
      </c>
      <c r="CE346" s="47">
        <f t="shared" si="74"/>
        <v>0</v>
      </c>
      <c r="CF346" s="47">
        <f t="shared" si="84"/>
        <v>0</v>
      </c>
      <c r="CG346" s="47">
        <f t="shared" si="77"/>
        <v>1655.0494054885312</v>
      </c>
      <c r="CH346" s="47">
        <f t="shared" si="75"/>
        <v>74728.483506503413</v>
      </c>
    </row>
    <row r="347" spans="1:86" x14ac:dyDescent="0.25">
      <c r="A347" s="93">
        <f t="shared" si="78"/>
        <v>313</v>
      </c>
      <c r="B347" s="94">
        <f t="shared" si="79"/>
        <v>0.04</v>
      </c>
      <c r="C347" s="95">
        <f t="shared" si="80"/>
        <v>281.92222278072876</v>
      </c>
      <c r="D347" s="96">
        <f t="shared" si="81"/>
        <v>1909.6611818618378</v>
      </c>
      <c r="E347" s="95">
        <f t="shared" si="86"/>
        <v>0</v>
      </c>
      <c r="F347" s="95"/>
      <c r="G347" s="95">
        <f t="shared" si="87"/>
        <v>0</v>
      </c>
      <c r="H347" s="95">
        <f t="shared" si="82"/>
        <v>1627.738959081109</v>
      </c>
      <c r="I347" s="95">
        <f t="shared" si="83"/>
        <v>82948.927875137524</v>
      </c>
      <c r="J347" s="95"/>
      <c r="N347" s="27"/>
      <c r="AB347" s="29" t="s">
        <v>0</v>
      </c>
      <c r="CA347" s="26">
        <f t="shared" si="76"/>
        <v>319</v>
      </c>
      <c r="CB347" s="88">
        <f t="shared" si="71"/>
        <v>0.04</v>
      </c>
      <c r="CC347" s="47">
        <f t="shared" si="72"/>
        <v>249.09494502167803</v>
      </c>
      <c r="CD347" s="81">
        <f t="shared" si="73"/>
        <v>1909.6611818618378</v>
      </c>
      <c r="CE347" s="47">
        <f t="shared" si="74"/>
        <v>0</v>
      </c>
      <c r="CF347" s="47">
        <f t="shared" si="84"/>
        <v>0</v>
      </c>
      <c r="CG347" s="47">
        <f t="shared" si="77"/>
        <v>1660.5662368401597</v>
      </c>
      <c r="CH347" s="47">
        <f t="shared" si="75"/>
        <v>73067.91726966326</v>
      </c>
    </row>
    <row r="348" spans="1:86" x14ac:dyDescent="0.25">
      <c r="A348" s="93">
        <f t="shared" si="78"/>
        <v>314</v>
      </c>
      <c r="B348" s="94">
        <f t="shared" si="79"/>
        <v>0.04</v>
      </c>
      <c r="C348" s="95">
        <f t="shared" si="80"/>
        <v>276.4964262504584</v>
      </c>
      <c r="D348" s="96">
        <f t="shared" si="81"/>
        <v>1909.6611818618378</v>
      </c>
      <c r="E348" s="95">
        <f t="shared" si="86"/>
        <v>0</v>
      </c>
      <c r="F348" s="95"/>
      <c r="G348" s="95">
        <f t="shared" si="87"/>
        <v>0</v>
      </c>
      <c r="H348" s="95">
        <f t="shared" si="82"/>
        <v>1633.1647556113794</v>
      </c>
      <c r="I348" s="95">
        <f t="shared" si="83"/>
        <v>81315.763119526149</v>
      </c>
      <c r="J348" s="95"/>
      <c r="N348" s="27"/>
      <c r="AB348" s="29" t="s">
        <v>0</v>
      </c>
      <c r="CA348" s="26">
        <f t="shared" si="76"/>
        <v>320</v>
      </c>
      <c r="CB348" s="88">
        <f t="shared" si="71"/>
        <v>0.04</v>
      </c>
      <c r="CC348" s="47">
        <f t="shared" si="72"/>
        <v>243.55972423221084</v>
      </c>
      <c r="CD348" s="81">
        <f t="shared" si="73"/>
        <v>1909.6611818618378</v>
      </c>
      <c r="CE348" s="47">
        <f t="shared" si="74"/>
        <v>0</v>
      </c>
      <c r="CF348" s="47">
        <f t="shared" si="84"/>
        <v>0</v>
      </c>
      <c r="CG348" s="47">
        <f t="shared" si="77"/>
        <v>1666.101457629627</v>
      </c>
      <c r="CH348" s="47">
        <f t="shared" si="75"/>
        <v>71401.81581203363</v>
      </c>
    </row>
    <row r="349" spans="1:86" x14ac:dyDescent="0.25">
      <c r="A349" s="93">
        <f t="shared" si="78"/>
        <v>315</v>
      </c>
      <c r="B349" s="94">
        <f t="shared" si="79"/>
        <v>0.04</v>
      </c>
      <c r="C349" s="95">
        <f t="shared" si="80"/>
        <v>271.05254373175381</v>
      </c>
      <c r="D349" s="96">
        <f t="shared" si="81"/>
        <v>1909.6611818618378</v>
      </c>
      <c r="E349" s="95">
        <f t="shared" si="86"/>
        <v>0</v>
      </c>
      <c r="F349" s="95"/>
      <c r="G349" s="95">
        <f t="shared" si="87"/>
        <v>0</v>
      </c>
      <c r="H349" s="95">
        <f t="shared" si="82"/>
        <v>1638.608638130084</v>
      </c>
      <c r="I349" s="95">
        <f t="shared" si="83"/>
        <v>79677.154481396065</v>
      </c>
      <c r="J349" s="95"/>
      <c r="N349" s="27"/>
      <c r="AB349" s="29" t="s">
        <v>0</v>
      </c>
      <c r="CA349" s="26">
        <f t="shared" si="76"/>
        <v>321</v>
      </c>
      <c r="CB349" s="88">
        <f t="shared" ref="CB349:CB403" si="88">IF(CH348&lt;1,"",$CE$7)</f>
        <v>0.04</v>
      </c>
      <c r="CC349" s="47">
        <f t="shared" ref="CC349:CC403" si="89">IF(CH348&lt;1,"",(CH348*(CB349*30)/360))</f>
        <v>238.00605270677875</v>
      </c>
      <c r="CD349" s="81">
        <f t="shared" ref="CD349:CD403" si="90">IF(CH348&lt;1,"",$CE$9)</f>
        <v>1909.6611818618378</v>
      </c>
      <c r="CE349" s="47">
        <f t="shared" ref="CE349:CE403" si="91">IF(CH348&lt;1,"",$CE$12)</f>
        <v>0</v>
      </c>
      <c r="CF349" s="47">
        <f t="shared" si="84"/>
        <v>0</v>
      </c>
      <c r="CG349" s="47">
        <f t="shared" si="77"/>
        <v>1671.6551291550591</v>
      </c>
      <c r="CH349" s="47">
        <f t="shared" ref="CH349:CH403" si="92">IF(CH348-CG349&lt;1,0,CH348-CG349)</f>
        <v>69730.160682878573</v>
      </c>
    </row>
    <row r="350" spans="1:86" x14ac:dyDescent="0.25">
      <c r="A350" s="93">
        <f t="shared" si="78"/>
        <v>316</v>
      </c>
      <c r="B350" s="94">
        <f t="shared" si="79"/>
        <v>0.04</v>
      </c>
      <c r="C350" s="95">
        <f t="shared" si="80"/>
        <v>265.59051493798688</v>
      </c>
      <c r="D350" s="96">
        <f t="shared" si="81"/>
        <v>1909.6611818618378</v>
      </c>
      <c r="E350" s="95">
        <f t="shared" si="86"/>
        <v>0</v>
      </c>
      <c r="F350" s="95"/>
      <c r="G350" s="95">
        <f t="shared" si="87"/>
        <v>0</v>
      </c>
      <c r="H350" s="95">
        <f t="shared" si="82"/>
        <v>1644.0706669238509</v>
      </c>
      <c r="I350" s="95">
        <f t="shared" si="83"/>
        <v>78033.083814472207</v>
      </c>
      <c r="J350" s="95"/>
      <c r="N350" s="27"/>
      <c r="AB350" s="29" t="s">
        <v>0</v>
      </c>
      <c r="CA350" s="26">
        <f t="shared" ref="CA350:CA403" si="93">SUM(CA349+1)</f>
        <v>322</v>
      </c>
      <c r="CB350" s="88">
        <f t="shared" si="88"/>
        <v>0.04</v>
      </c>
      <c r="CC350" s="47">
        <f t="shared" si="89"/>
        <v>232.43386894292857</v>
      </c>
      <c r="CD350" s="81">
        <f t="shared" si="90"/>
        <v>1909.6611818618378</v>
      </c>
      <c r="CE350" s="47">
        <f t="shared" si="91"/>
        <v>0</v>
      </c>
      <c r="CF350" s="47">
        <f t="shared" si="84"/>
        <v>0</v>
      </c>
      <c r="CG350" s="47">
        <f t="shared" ref="CG350:CG403" si="94">IF(CH349&lt;1,0,(CD350+CE350+CF350)-CC350)</f>
        <v>1677.2273129189093</v>
      </c>
      <c r="CH350" s="47">
        <f t="shared" si="92"/>
        <v>68052.933369959661</v>
      </c>
    </row>
    <row r="351" spans="1:86" x14ac:dyDescent="0.25">
      <c r="A351" s="93">
        <f t="shared" si="78"/>
        <v>317</v>
      </c>
      <c r="B351" s="94">
        <f t="shared" si="79"/>
        <v>0.04</v>
      </c>
      <c r="C351" s="95">
        <f t="shared" si="80"/>
        <v>260.110279381574</v>
      </c>
      <c r="D351" s="96">
        <f t="shared" si="81"/>
        <v>1909.6611818618378</v>
      </c>
      <c r="E351" s="95">
        <f t="shared" si="86"/>
        <v>0</v>
      </c>
      <c r="F351" s="95"/>
      <c r="G351" s="95">
        <f t="shared" si="87"/>
        <v>0</v>
      </c>
      <c r="H351" s="95">
        <f t="shared" si="82"/>
        <v>1649.5509024802639</v>
      </c>
      <c r="I351" s="95">
        <f t="shared" si="83"/>
        <v>76383.532911991948</v>
      </c>
      <c r="J351" s="95"/>
      <c r="N351" s="27"/>
      <c r="AB351" s="29" t="s">
        <v>0</v>
      </c>
      <c r="CA351" s="26">
        <f t="shared" si="93"/>
        <v>323</v>
      </c>
      <c r="CB351" s="88">
        <f t="shared" si="88"/>
        <v>0.04</v>
      </c>
      <c r="CC351" s="47">
        <f t="shared" si="89"/>
        <v>226.84311123319887</v>
      </c>
      <c r="CD351" s="81">
        <f t="shared" si="90"/>
        <v>1909.6611818618378</v>
      </c>
      <c r="CE351" s="47">
        <f t="shared" si="91"/>
        <v>0</v>
      </c>
      <c r="CF351" s="47">
        <f t="shared" si="84"/>
        <v>0</v>
      </c>
      <c r="CG351" s="47">
        <f t="shared" si="94"/>
        <v>1682.8180706286389</v>
      </c>
      <c r="CH351" s="47">
        <f t="shared" si="92"/>
        <v>66370.115299331024</v>
      </c>
    </row>
    <row r="352" spans="1:86" x14ac:dyDescent="0.25">
      <c r="A352" s="93">
        <f t="shared" si="78"/>
        <v>318</v>
      </c>
      <c r="B352" s="94">
        <f t="shared" si="79"/>
        <v>0.04</v>
      </c>
      <c r="C352" s="95">
        <f t="shared" si="80"/>
        <v>254.6117763733065</v>
      </c>
      <c r="D352" s="96">
        <f t="shared" si="81"/>
        <v>1909.6611818618378</v>
      </c>
      <c r="E352" s="95">
        <f t="shared" si="86"/>
        <v>0</v>
      </c>
      <c r="F352" s="95"/>
      <c r="G352" s="95">
        <f t="shared" si="87"/>
        <v>0</v>
      </c>
      <c r="H352" s="95">
        <f t="shared" si="82"/>
        <v>1655.0494054885312</v>
      </c>
      <c r="I352" s="95">
        <f t="shared" si="83"/>
        <v>74728.483506503413</v>
      </c>
      <c r="J352" s="95"/>
      <c r="N352" s="27"/>
      <c r="AB352" s="29" t="s">
        <v>0</v>
      </c>
      <c r="CA352" s="26">
        <f t="shared" si="93"/>
        <v>324</v>
      </c>
      <c r="CB352" s="88">
        <f t="shared" si="88"/>
        <v>0.04</v>
      </c>
      <c r="CC352" s="47">
        <f t="shared" si="89"/>
        <v>221.23371766443674</v>
      </c>
      <c r="CD352" s="81">
        <f t="shared" si="90"/>
        <v>1909.6611818618378</v>
      </c>
      <c r="CE352" s="47">
        <f t="shared" si="91"/>
        <v>0</v>
      </c>
      <c r="CF352" s="47">
        <f t="shared" si="84"/>
        <v>0</v>
      </c>
      <c r="CG352" s="47">
        <f t="shared" si="94"/>
        <v>1688.4274641974012</v>
      </c>
      <c r="CH352" s="47">
        <f t="shared" si="92"/>
        <v>64681.68783513362</v>
      </c>
    </row>
    <row r="353" spans="1:86" x14ac:dyDescent="0.25">
      <c r="A353" s="93">
        <f t="shared" si="78"/>
        <v>319</v>
      </c>
      <c r="B353" s="94">
        <f t="shared" si="79"/>
        <v>0.04</v>
      </c>
      <c r="C353" s="95">
        <f t="shared" si="80"/>
        <v>249.09494502167803</v>
      </c>
      <c r="D353" s="96">
        <f t="shared" si="81"/>
        <v>1909.6611818618378</v>
      </c>
      <c r="E353" s="95">
        <f t="shared" si="86"/>
        <v>0</v>
      </c>
      <c r="F353" s="95"/>
      <c r="G353" s="95">
        <f t="shared" si="87"/>
        <v>0</v>
      </c>
      <c r="H353" s="95">
        <f t="shared" si="82"/>
        <v>1660.5662368401597</v>
      </c>
      <c r="I353" s="95">
        <f t="shared" si="83"/>
        <v>73067.91726966326</v>
      </c>
      <c r="J353" s="95"/>
      <c r="N353" s="27"/>
      <c r="AB353" s="29" t="s">
        <v>0</v>
      </c>
      <c r="CA353" s="26">
        <f t="shared" si="93"/>
        <v>325</v>
      </c>
      <c r="CB353" s="88">
        <f t="shared" si="88"/>
        <v>0.04</v>
      </c>
      <c r="CC353" s="47">
        <f t="shared" si="89"/>
        <v>215.60562611711208</v>
      </c>
      <c r="CD353" s="81">
        <f t="shared" si="90"/>
        <v>1909.6611818618378</v>
      </c>
      <c r="CE353" s="47">
        <f t="shared" si="91"/>
        <v>0</v>
      </c>
      <c r="CF353" s="47">
        <f t="shared" si="84"/>
        <v>0</v>
      </c>
      <c r="CG353" s="47">
        <f t="shared" si="94"/>
        <v>1694.0555557447258</v>
      </c>
      <c r="CH353" s="47">
        <f t="shared" si="92"/>
        <v>62987.632279388898</v>
      </c>
    </row>
    <row r="354" spans="1:86" x14ac:dyDescent="0.25">
      <c r="A354" s="93">
        <f t="shared" si="78"/>
        <v>320</v>
      </c>
      <c r="B354" s="94">
        <f t="shared" si="79"/>
        <v>0.04</v>
      </c>
      <c r="C354" s="95">
        <f t="shared" si="80"/>
        <v>243.55972423221084</v>
      </c>
      <c r="D354" s="96">
        <f t="shared" si="81"/>
        <v>1909.6611818618378</v>
      </c>
      <c r="E354" s="95">
        <f t="shared" si="86"/>
        <v>0</v>
      </c>
      <c r="F354" s="95"/>
      <c r="G354" s="95">
        <f t="shared" si="87"/>
        <v>0</v>
      </c>
      <c r="H354" s="95">
        <f t="shared" si="82"/>
        <v>1666.101457629627</v>
      </c>
      <c r="I354" s="95">
        <f t="shared" si="83"/>
        <v>71401.81581203363</v>
      </c>
      <c r="J354" s="95"/>
      <c r="N354" s="27"/>
      <c r="AB354" s="29" t="s">
        <v>0</v>
      </c>
      <c r="CA354" s="26">
        <f t="shared" si="93"/>
        <v>326</v>
      </c>
      <c r="CB354" s="88">
        <f t="shared" si="88"/>
        <v>0.04</v>
      </c>
      <c r="CC354" s="47">
        <f t="shared" si="89"/>
        <v>209.95877426462962</v>
      </c>
      <c r="CD354" s="81">
        <f t="shared" si="90"/>
        <v>1909.6611818618378</v>
      </c>
      <c r="CE354" s="47">
        <f t="shared" si="91"/>
        <v>0</v>
      </c>
      <c r="CF354" s="47">
        <f t="shared" si="84"/>
        <v>0</v>
      </c>
      <c r="CG354" s="47">
        <f t="shared" si="94"/>
        <v>1699.7024075972081</v>
      </c>
      <c r="CH354" s="47">
        <f t="shared" si="92"/>
        <v>61287.92987179169</v>
      </c>
    </row>
    <row r="355" spans="1:86" x14ac:dyDescent="0.25">
      <c r="A355" s="93">
        <f t="shared" si="78"/>
        <v>321</v>
      </c>
      <c r="B355" s="94">
        <f t="shared" si="79"/>
        <v>0.04</v>
      </c>
      <c r="C355" s="95">
        <f t="shared" si="80"/>
        <v>238.00605270677875</v>
      </c>
      <c r="D355" s="96">
        <f t="shared" si="81"/>
        <v>1909.6611818618378</v>
      </c>
      <c r="E355" s="95">
        <f t="shared" si="86"/>
        <v>0</v>
      </c>
      <c r="F355" s="95"/>
      <c r="G355" s="95">
        <f t="shared" si="87"/>
        <v>0</v>
      </c>
      <c r="H355" s="95">
        <f t="shared" si="82"/>
        <v>1671.6551291550591</v>
      </c>
      <c r="I355" s="95">
        <f t="shared" si="83"/>
        <v>69730.160682878573</v>
      </c>
      <c r="J355" s="95"/>
      <c r="N355" s="27"/>
      <c r="AB355" s="29" t="s">
        <v>0</v>
      </c>
      <c r="CA355" s="26">
        <f t="shared" si="93"/>
        <v>327</v>
      </c>
      <c r="CB355" s="88">
        <f t="shared" si="88"/>
        <v>0.04</v>
      </c>
      <c r="CC355" s="47">
        <f t="shared" si="89"/>
        <v>204.29309957263897</v>
      </c>
      <c r="CD355" s="81">
        <f t="shared" si="90"/>
        <v>1909.6611818618378</v>
      </c>
      <c r="CE355" s="47">
        <f t="shared" si="91"/>
        <v>0</v>
      </c>
      <c r="CF355" s="47">
        <f t="shared" si="84"/>
        <v>0</v>
      </c>
      <c r="CG355" s="47">
        <f t="shared" si="94"/>
        <v>1705.3680822891988</v>
      </c>
      <c r="CH355" s="47">
        <f t="shared" si="92"/>
        <v>59582.561789502492</v>
      </c>
    </row>
    <row r="356" spans="1:86" x14ac:dyDescent="0.25">
      <c r="A356" s="93">
        <f t="shared" ref="A356:A409" si="95">IF(I355&lt;1,"",A355+1)</f>
        <v>322</v>
      </c>
      <c r="B356" s="94">
        <f t="shared" ref="B356:B409" si="96">IF(I355&lt;1,"",$E$7)</f>
        <v>0.04</v>
      </c>
      <c r="C356" s="95">
        <f t="shared" ref="C356:C409" si="97">IF(I355&lt;1,0,(I355*(B356*30)/360))</f>
        <v>232.43386894292857</v>
      </c>
      <c r="D356" s="96">
        <f t="shared" ref="D356:D409" si="98">IF(I355 &gt; 1, IF(I355-D355&lt;1,(I355+C356),$E$9), 0)</f>
        <v>1909.6611818618378</v>
      </c>
      <c r="E356" s="95">
        <f t="shared" si="86"/>
        <v>0</v>
      </c>
      <c r="F356" s="95"/>
      <c r="G356" s="95">
        <f t="shared" si="87"/>
        <v>0</v>
      </c>
      <c r="H356" s="95">
        <f t="shared" ref="H356:H409" si="99">IF(I355&lt;1,0,IF((D356+E356+G356)-C356&gt;=(I355),(I355),(D356+E356+G356)-C356))</f>
        <v>1677.2273129189093</v>
      </c>
      <c r="I356" s="95">
        <f t="shared" ref="I356:I409" si="100">IF(I355-H356&lt;1,0,I355-H356)</f>
        <v>68052.933369959661</v>
      </c>
      <c r="J356" s="95"/>
      <c r="N356" s="27"/>
      <c r="AB356" s="29" t="s">
        <v>0</v>
      </c>
      <c r="CA356" s="26">
        <f t="shared" si="93"/>
        <v>328</v>
      </c>
      <c r="CB356" s="88">
        <f t="shared" si="88"/>
        <v>0.04</v>
      </c>
      <c r="CC356" s="47">
        <f t="shared" si="89"/>
        <v>198.60853929834164</v>
      </c>
      <c r="CD356" s="81">
        <f t="shared" si="90"/>
        <v>1909.6611818618378</v>
      </c>
      <c r="CE356" s="47">
        <f t="shared" si="91"/>
        <v>0</v>
      </c>
      <c r="CF356" s="47">
        <f t="shared" si="84"/>
        <v>0</v>
      </c>
      <c r="CG356" s="47">
        <f t="shared" si="94"/>
        <v>1711.0526425634962</v>
      </c>
      <c r="CH356" s="47">
        <f t="shared" si="92"/>
        <v>57871.509146938995</v>
      </c>
    </row>
    <row r="357" spans="1:86" x14ac:dyDescent="0.25">
      <c r="A357" s="93">
        <f t="shared" si="95"/>
        <v>323</v>
      </c>
      <c r="B357" s="94">
        <f t="shared" si="96"/>
        <v>0.04</v>
      </c>
      <c r="C357" s="95">
        <f t="shared" si="97"/>
        <v>226.84311123319887</v>
      </c>
      <c r="D357" s="96">
        <f t="shared" si="98"/>
        <v>1909.6611818618378</v>
      </c>
      <c r="E357" s="95">
        <f t="shared" si="86"/>
        <v>0</v>
      </c>
      <c r="F357" s="95"/>
      <c r="G357" s="95">
        <f t="shared" si="87"/>
        <v>0</v>
      </c>
      <c r="H357" s="95">
        <f t="shared" si="99"/>
        <v>1682.8180706286389</v>
      </c>
      <c r="I357" s="95">
        <f t="shared" si="100"/>
        <v>66370.115299331024</v>
      </c>
      <c r="J357" s="95"/>
      <c r="N357" s="27"/>
      <c r="AB357" s="29" t="s">
        <v>0</v>
      </c>
      <c r="CA357" s="26">
        <f t="shared" si="93"/>
        <v>329</v>
      </c>
      <c r="CB357" s="88">
        <f t="shared" si="88"/>
        <v>0.04</v>
      </c>
      <c r="CC357" s="47">
        <f t="shared" si="89"/>
        <v>192.90503048979662</v>
      </c>
      <c r="CD357" s="81">
        <f t="shared" si="90"/>
        <v>1909.6611818618378</v>
      </c>
      <c r="CE357" s="47">
        <f t="shared" si="91"/>
        <v>0</v>
      </c>
      <c r="CF357" s="47">
        <f t="shared" si="84"/>
        <v>0</v>
      </c>
      <c r="CG357" s="47">
        <f t="shared" si="94"/>
        <v>1716.7561513720411</v>
      </c>
      <c r="CH357" s="47">
        <f t="shared" si="92"/>
        <v>56154.752995566952</v>
      </c>
    </row>
    <row r="358" spans="1:86" x14ac:dyDescent="0.25">
      <c r="A358" s="93">
        <f t="shared" si="95"/>
        <v>324</v>
      </c>
      <c r="B358" s="94">
        <f t="shared" si="96"/>
        <v>0.04</v>
      </c>
      <c r="C358" s="95">
        <f t="shared" si="97"/>
        <v>221.23371766443674</v>
      </c>
      <c r="D358" s="96">
        <f t="shared" si="98"/>
        <v>1909.6611818618378</v>
      </c>
      <c r="E358" s="95">
        <f t="shared" si="86"/>
        <v>0</v>
      </c>
      <c r="F358" s="95"/>
      <c r="G358" s="95">
        <f t="shared" si="87"/>
        <v>0</v>
      </c>
      <c r="H358" s="95">
        <f t="shared" si="99"/>
        <v>1688.4274641974012</v>
      </c>
      <c r="I358" s="95">
        <f t="shared" si="100"/>
        <v>64681.68783513362</v>
      </c>
      <c r="J358" s="95"/>
      <c r="N358" s="27" t="s">
        <v>0</v>
      </c>
      <c r="AB358" s="29" t="s">
        <v>0</v>
      </c>
      <c r="CA358" s="26">
        <f t="shared" si="93"/>
        <v>330</v>
      </c>
      <c r="CB358" s="88">
        <f t="shared" si="88"/>
        <v>0.04</v>
      </c>
      <c r="CC358" s="47">
        <f t="shared" si="89"/>
        <v>187.18250998522316</v>
      </c>
      <c r="CD358" s="81">
        <f t="shared" si="90"/>
        <v>1909.6611818618378</v>
      </c>
      <c r="CE358" s="47">
        <f t="shared" si="91"/>
        <v>0</v>
      </c>
      <c r="CF358" s="47">
        <f t="shared" si="84"/>
        <v>0</v>
      </c>
      <c r="CG358" s="47">
        <f t="shared" si="94"/>
        <v>1722.4786718766147</v>
      </c>
      <c r="CH358" s="47">
        <f t="shared" si="92"/>
        <v>54432.274323690341</v>
      </c>
    </row>
    <row r="359" spans="1:86" x14ac:dyDescent="0.25">
      <c r="A359" s="93">
        <f t="shared" si="95"/>
        <v>325</v>
      </c>
      <c r="B359" s="94">
        <f t="shared" si="96"/>
        <v>0.04</v>
      </c>
      <c r="C359" s="95">
        <f t="shared" si="97"/>
        <v>215.60562611711208</v>
      </c>
      <c r="D359" s="96">
        <f t="shared" si="98"/>
        <v>1909.6611818618378</v>
      </c>
      <c r="E359" s="95">
        <f t="shared" si="86"/>
        <v>0</v>
      </c>
      <c r="F359" s="95"/>
      <c r="G359" s="95">
        <f t="shared" si="87"/>
        <v>0</v>
      </c>
      <c r="H359" s="95">
        <f t="shared" si="99"/>
        <v>1694.0555557447258</v>
      </c>
      <c r="I359" s="95">
        <f t="shared" si="100"/>
        <v>62987.632279388898</v>
      </c>
      <c r="J359" s="95"/>
      <c r="N359" s="27"/>
      <c r="AB359" s="29" t="s">
        <v>0</v>
      </c>
      <c r="CA359" s="26">
        <f t="shared" si="93"/>
        <v>331</v>
      </c>
      <c r="CB359" s="88">
        <f t="shared" si="88"/>
        <v>0.04</v>
      </c>
      <c r="CC359" s="47">
        <f t="shared" si="89"/>
        <v>181.44091441230114</v>
      </c>
      <c r="CD359" s="81">
        <f t="shared" si="90"/>
        <v>1909.6611818618378</v>
      </c>
      <c r="CE359" s="47">
        <f t="shared" si="91"/>
        <v>0</v>
      </c>
      <c r="CF359" s="47">
        <f t="shared" si="84"/>
        <v>0</v>
      </c>
      <c r="CG359" s="47">
        <f t="shared" si="94"/>
        <v>1728.2202674495365</v>
      </c>
      <c r="CH359" s="47">
        <f t="shared" si="92"/>
        <v>52704.054056240806</v>
      </c>
    </row>
    <row r="360" spans="1:86" x14ac:dyDescent="0.25">
      <c r="A360" s="93">
        <f t="shared" si="95"/>
        <v>326</v>
      </c>
      <c r="B360" s="94">
        <f t="shared" si="96"/>
        <v>0.04</v>
      </c>
      <c r="C360" s="95">
        <f t="shared" si="97"/>
        <v>209.95877426462962</v>
      </c>
      <c r="D360" s="96">
        <f t="shared" si="98"/>
        <v>1909.6611818618378</v>
      </c>
      <c r="E360" s="95">
        <f t="shared" si="86"/>
        <v>0</v>
      </c>
      <c r="F360" s="95"/>
      <c r="G360" s="95">
        <f t="shared" si="87"/>
        <v>0</v>
      </c>
      <c r="H360" s="95">
        <f t="shared" si="99"/>
        <v>1699.7024075972081</v>
      </c>
      <c r="I360" s="95">
        <f t="shared" si="100"/>
        <v>61287.92987179169</v>
      </c>
      <c r="J360" s="95"/>
      <c r="N360" s="27"/>
      <c r="AB360" s="29" t="s">
        <v>0</v>
      </c>
      <c r="CA360" s="26">
        <f t="shared" si="93"/>
        <v>332</v>
      </c>
      <c r="CB360" s="88">
        <f t="shared" si="88"/>
        <v>0.04</v>
      </c>
      <c r="CC360" s="47">
        <f t="shared" si="89"/>
        <v>175.68018018746935</v>
      </c>
      <c r="CD360" s="81">
        <f t="shared" si="90"/>
        <v>1909.6611818618378</v>
      </c>
      <c r="CE360" s="47">
        <f t="shared" si="91"/>
        <v>0</v>
      </c>
      <c r="CF360" s="47">
        <f t="shared" si="84"/>
        <v>0</v>
      </c>
      <c r="CG360" s="47">
        <f t="shared" si="94"/>
        <v>1733.9810016743684</v>
      </c>
      <c r="CH360" s="47">
        <f t="shared" si="92"/>
        <v>50970.073054566441</v>
      </c>
    </row>
    <row r="361" spans="1:86" x14ac:dyDescent="0.25">
      <c r="A361" s="93">
        <f t="shared" si="95"/>
        <v>327</v>
      </c>
      <c r="B361" s="94">
        <f t="shared" si="96"/>
        <v>0.04</v>
      </c>
      <c r="C361" s="95">
        <f t="shared" si="97"/>
        <v>204.29309957263897</v>
      </c>
      <c r="D361" s="96">
        <f t="shared" si="98"/>
        <v>1909.6611818618378</v>
      </c>
      <c r="E361" s="95">
        <f t="shared" si="86"/>
        <v>0</v>
      </c>
      <c r="F361" s="95"/>
      <c r="G361" s="95">
        <f t="shared" si="87"/>
        <v>0</v>
      </c>
      <c r="H361" s="95">
        <f t="shared" si="99"/>
        <v>1705.3680822891988</v>
      </c>
      <c r="I361" s="95">
        <f t="shared" si="100"/>
        <v>59582.561789502492</v>
      </c>
      <c r="J361" s="95"/>
      <c r="N361" s="27"/>
      <c r="AB361" s="29" t="s">
        <v>0</v>
      </c>
      <c r="CA361" s="26">
        <f t="shared" si="93"/>
        <v>333</v>
      </c>
      <c r="CB361" s="88">
        <f t="shared" si="88"/>
        <v>0.04</v>
      </c>
      <c r="CC361" s="47">
        <f t="shared" si="89"/>
        <v>169.90024351522146</v>
      </c>
      <c r="CD361" s="81">
        <f t="shared" si="90"/>
        <v>1909.6611818618378</v>
      </c>
      <c r="CE361" s="47">
        <f t="shared" si="91"/>
        <v>0</v>
      </c>
      <c r="CF361" s="47">
        <f t="shared" ref="CF361:CF403" si="101">IF(CH360&lt;1,0,CF349)</f>
        <v>0</v>
      </c>
      <c r="CG361" s="47">
        <f t="shared" si="94"/>
        <v>1739.7609383466163</v>
      </c>
      <c r="CH361" s="47">
        <f t="shared" si="92"/>
        <v>49230.312116219822</v>
      </c>
    </row>
    <row r="362" spans="1:86" x14ac:dyDescent="0.25">
      <c r="A362" s="93">
        <f t="shared" si="95"/>
        <v>328</v>
      </c>
      <c r="B362" s="94">
        <f t="shared" si="96"/>
        <v>0.04</v>
      </c>
      <c r="C362" s="95">
        <f t="shared" si="97"/>
        <v>198.60853929834164</v>
      </c>
      <c r="D362" s="96">
        <f t="shared" si="98"/>
        <v>1909.6611818618378</v>
      </c>
      <c r="E362" s="95">
        <f t="shared" si="86"/>
        <v>0</v>
      </c>
      <c r="F362" s="95"/>
      <c r="G362" s="95">
        <f t="shared" si="87"/>
        <v>0</v>
      </c>
      <c r="H362" s="95">
        <f t="shared" si="99"/>
        <v>1711.0526425634962</v>
      </c>
      <c r="I362" s="95">
        <f t="shared" si="100"/>
        <v>57871.509146938995</v>
      </c>
      <c r="J362" s="95"/>
      <c r="N362" s="27"/>
      <c r="AB362" s="29" t="s">
        <v>0</v>
      </c>
      <c r="CA362" s="26">
        <f t="shared" si="93"/>
        <v>334</v>
      </c>
      <c r="CB362" s="88">
        <f t="shared" si="88"/>
        <v>0.04</v>
      </c>
      <c r="CC362" s="47">
        <f t="shared" si="89"/>
        <v>164.10104038739939</v>
      </c>
      <c r="CD362" s="81">
        <f t="shared" si="90"/>
        <v>1909.6611818618378</v>
      </c>
      <c r="CE362" s="47">
        <f t="shared" si="91"/>
        <v>0</v>
      </c>
      <c r="CF362" s="47">
        <f t="shared" si="101"/>
        <v>0</v>
      </c>
      <c r="CG362" s="47">
        <f t="shared" si="94"/>
        <v>1745.5601414744383</v>
      </c>
      <c r="CH362" s="47">
        <f t="shared" si="92"/>
        <v>47484.751974745384</v>
      </c>
    </row>
    <row r="363" spans="1:86" x14ac:dyDescent="0.25">
      <c r="A363" s="93">
        <f t="shared" si="95"/>
        <v>329</v>
      </c>
      <c r="B363" s="94">
        <f t="shared" si="96"/>
        <v>0.04</v>
      </c>
      <c r="C363" s="95">
        <f t="shared" si="97"/>
        <v>192.90503048979662</v>
      </c>
      <c r="D363" s="96">
        <f t="shared" si="98"/>
        <v>1909.6611818618378</v>
      </c>
      <c r="E363" s="95">
        <f t="shared" si="86"/>
        <v>0</v>
      </c>
      <c r="F363" s="95"/>
      <c r="G363" s="95">
        <f t="shared" si="87"/>
        <v>0</v>
      </c>
      <c r="H363" s="95">
        <f t="shared" si="99"/>
        <v>1716.7561513720411</v>
      </c>
      <c r="I363" s="95">
        <f t="shared" si="100"/>
        <v>56154.752995566952</v>
      </c>
      <c r="J363" s="95"/>
      <c r="N363" s="27"/>
      <c r="AB363" s="29" t="s">
        <v>0</v>
      </c>
      <c r="CA363" s="26">
        <f t="shared" si="93"/>
        <v>335</v>
      </c>
      <c r="CB363" s="88">
        <f t="shared" si="88"/>
        <v>0.04</v>
      </c>
      <c r="CC363" s="47">
        <f t="shared" si="89"/>
        <v>158.28250658248461</v>
      </c>
      <c r="CD363" s="81">
        <f t="shared" si="90"/>
        <v>1909.6611818618378</v>
      </c>
      <c r="CE363" s="47">
        <f t="shared" si="91"/>
        <v>0</v>
      </c>
      <c r="CF363" s="47">
        <f t="shared" si="101"/>
        <v>0</v>
      </c>
      <c r="CG363" s="47">
        <f t="shared" si="94"/>
        <v>1751.3786752793533</v>
      </c>
      <c r="CH363" s="47">
        <f t="shared" si="92"/>
        <v>45733.373299466031</v>
      </c>
    </row>
    <row r="364" spans="1:86" x14ac:dyDescent="0.25">
      <c r="A364" s="93">
        <f t="shared" si="95"/>
        <v>330</v>
      </c>
      <c r="B364" s="94">
        <f t="shared" si="96"/>
        <v>0.04</v>
      </c>
      <c r="C364" s="95">
        <f t="shared" si="97"/>
        <v>187.18250998522316</v>
      </c>
      <c r="D364" s="96">
        <f t="shared" si="98"/>
        <v>1909.6611818618378</v>
      </c>
      <c r="E364" s="95">
        <f t="shared" si="86"/>
        <v>0</v>
      </c>
      <c r="F364" s="95"/>
      <c r="G364" s="95">
        <f t="shared" si="87"/>
        <v>0</v>
      </c>
      <c r="H364" s="95">
        <f t="shared" si="99"/>
        <v>1722.4786718766147</v>
      </c>
      <c r="I364" s="95">
        <f t="shared" si="100"/>
        <v>54432.274323690341</v>
      </c>
      <c r="J364" s="95"/>
      <c r="N364" s="27"/>
      <c r="AB364" s="29" t="s">
        <v>0</v>
      </c>
      <c r="CA364" s="26">
        <f t="shared" si="93"/>
        <v>336</v>
      </c>
      <c r="CB364" s="88">
        <f t="shared" si="88"/>
        <v>0.04</v>
      </c>
      <c r="CC364" s="47">
        <f t="shared" si="89"/>
        <v>152.44457766488676</v>
      </c>
      <c r="CD364" s="81">
        <f t="shared" si="90"/>
        <v>1909.6611818618378</v>
      </c>
      <c r="CE364" s="47">
        <f t="shared" si="91"/>
        <v>0</v>
      </c>
      <c r="CF364" s="47">
        <f t="shared" si="101"/>
        <v>0</v>
      </c>
      <c r="CG364" s="47">
        <f t="shared" si="94"/>
        <v>1757.216604196951</v>
      </c>
      <c r="CH364" s="47">
        <f t="shared" si="92"/>
        <v>43976.156695269077</v>
      </c>
    </row>
    <row r="365" spans="1:86" x14ac:dyDescent="0.25">
      <c r="A365" s="93">
        <f t="shared" si="95"/>
        <v>331</v>
      </c>
      <c r="B365" s="94">
        <f t="shared" si="96"/>
        <v>0.04</v>
      </c>
      <c r="C365" s="95">
        <f t="shared" si="97"/>
        <v>181.44091441230114</v>
      </c>
      <c r="D365" s="96">
        <f t="shared" si="98"/>
        <v>1909.6611818618378</v>
      </c>
      <c r="E365" s="95">
        <f t="shared" si="86"/>
        <v>0</v>
      </c>
      <c r="F365" s="95"/>
      <c r="G365" s="95">
        <f t="shared" si="87"/>
        <v>0</v>
      </c>
      <c r="H365" s="95">
        <f t="shared" si="99"/>
        <v>1728.2202674495365</v>
      </c>
      <c r="I365" s="95">
        <f t="shared" si="100"/>
        <v>52704.054056240806</v>
      </c>
      <c r="J365" s="95"/>
      <c r="N365" s="27"/>
      <c r="AB365" s="29" t="s">
        <v>0</v>
      </c>
      <c r="CA365" s="26">
        <f t="shared" si="93"/>
        <v>337</v>
      </c>
      <c r="CB365" s="88">
        <f t="shared" si="88"/>
        <v>0.04</v>
      </c>
      <c r="CC365" s="47">
        <f t="shared" si="89"/>
        <v>146.58718898423024</v>
      </c>
      <c r="CD365" s="81">
        <f t="shared" si="90"/>
        <v>1909.6611818618378</v>
      </c>
      <c r="CE365" s="47">
        <f t="shared" si="91"/>
        <v>0</v>
      </c>
      <c r="CF365" s="47">
        <f t="shared" si="101"/>
        <v>0</v>
      </c>
      <c r="CG365" s="47">
        <f t="shared" si="94"/>
        <v>1763.0739928776075</v>
      </c>
      <c r="CH365" s="47">
        <f t="shared" si="92"/>
        <v>42213.082702391468</v>
      </c>
    </row>
    <row r="366" spans="1:86" x14ac:dyDescent="0.25">
      <c r="A366" s="93">
        <f t="shared" si="95"/>
        <v>332</v>
      </c>
      <c r="B366" s="94">
        <f t="shared" si="96"/>
        <v>0.04</v>
      </c>
      <c r="C366" s="95">
        <f t="shared" si="97"/>
        <v>175.68018018746935</v>
      </c>
      <c r="D366" s="96">
        <f t="shared" si="98"/>
        <v>1909.6611818618378</v>
      </c>
      <c r="E366" s="95">
        <f t="shared" si="86"/>
        <v>0</v>
      </c>
      <c r="F366" s="95"/>
      <c r="G366" s="95">
        <f t="shared" si="87"/>
        <v>0</v>
      </c>
      <c r="H366" s="95">
        <f t="shared" si="99"/>
        <v>1733.9810016743684</v>
      </c>
      <c r="I366" s="95">
        <f t="shared" si="100"/>
        <v>50970.073054566441</v>
      </c>
      <c r="J366" s="95"/>
      <c r="N366" s="27"/>
      <c r="AB366" s="29" t="s">
        <v>0</v>
      </c>
      <c r="CA366" s="26">
        <f t="shared" si="93"/>
        <v>338</v>
      </c>
      <c r="CB366" s="88">
        <f t="shared" si="88"/>
        <v>0.04</v>
      </c>
      <c r="CC366" s="47">
        <f t="shared" si="89"/>
        <v>140.71027567463824</v>
      </c>
      <c r="CD366" s="81">
        <f t="shared" si="90"/>
        <v>1909.6611818618378</v>
      </c>
      <c r="CE366" s="47">
        <f t="shared" si="91"/>
        <v>0</v>
      </c>
      <c r="CF366" s="47">
        <f t="shared" si="101"/>
        <v>0</v>
      </c>
      <c r="CG366" s="47">
        <f t="shared" si="94"/>
        <v>1768.9509061871995</v>
      </c>
      <c r="CH366" s="47">
        <f t="shared" si="92"/>
        <v>40444.131796204267</v>
      </c>
    </row>
    <row r="367" spans="1:86" x14ac:dyDescent="0.25">
      <c r="A367" s="93">
        <f t="shared" si="95"/>
        <v>333</v>
      </c>
      <c r="B367" s="94">
        <f t="shared" si="96"/>
        <v>0.04</v>
      </c>
      <c r="C367" s="95">
        <f t="shared" si="97"/>
        <v>169.90024351522146</v>
      </c>
      <c r="D367" s="96">
        <f t="shared" si="98"/>
        <v>1909.6611818618378</v>
      </c>
      <c r="E367" s="95">
        <f t="shared" si="86"/>
        <v>0</v>
      </c>
      <c r="F367" s="95"/>
      <c r="G367" s="95">
        <f t="shared" si="87"/>
        <v>0</v>
      </c>
      <c r="H367" s="95">
        <f t="shared" si="99"/>
        <v>1739.7609383466163</v>
      </c>
      <c r="I367" s="95">
        <f t="shared" si="100"/>
        <v>49230.312116219822</v>
      </c>
      <c r="J367" s="95"/>
      <c r="N367" s="27"/>
      <c r="AB367" s="29" t="s">
        <v>0</v>
      </c>
      <c r="CA367" s="26">
        <f t="shared" si="93"/>
        <v>339</v>
      </c>
      <c r="CB367" s="88">
        <f t="shared" si="88"/>
        <v>0.04</v>
      </c>
      <c r="CC367" s="47">
        <f t="shared" si="89"/>
        <v>134.81377265401423</v>
      </c>
      <c r="CD367" s="81">
        <f t="shared" si="90"/>
        <v>1909.6611818618378</v>
      </c>
      <c r="CE367" s="47">
        <f t="shared" si="91"/>
        <v>0</v>
      </c>
      <c r="CF367" s="47">
        <f t="shared" si="101"/>
        <v>0</v>
      </c>
      <c r="CG367" s="47">
        <f t="shared" si="94"/>
        <v>1774.8474092078236</v>
      </c>
      <c r="CH367" s="47">
        <f t="shared" si="92"/>
        <v>38669.284386996442</v>
      </c>
    </row>
    <row r="368" spans="1:86" x14ac:dyDescent="0.25">
      <c r="A368" s="93">
        <f t="shared" si="95"/>
        <v>334</v>
      </c>
      <c r="B368" s="94">
        <f t="shared" si="96"/>
        <v>0.04</v>
      </c>
      <c r="C368" s="95">
        <f t="shared" si="97"/>
        <v>164.10104038739939</v>
      </c>
      <c r="D368" s="96">
        <f t="shared" si="98"/>
        <v>1909.6611818618378</v>
      </c>
      <c r="E368" s="95">
        <f t="shared" si="86"/>
        <v>0</v>
      </c>
      <c r="F368" s="95"/>
      <c r="G368" s="95">
        <f t="shared" si="87"/>
        <v>0</v>
      </c>
      <c r="H368" s="95">
        <f t="shared" si="99"/>
        <v>1745.5601414744383</v>
      </c>
      <c r="I368" s="95">
        <f t="shared" si="100"/>
        <v>47484.751974745384</v>
      </c>
      <c r="J368" s="95"/>
      <c r="N368" s="27"/>
      <c r="AB368" s="29" t="s">
        <v>0</v>
      </c>
      <c r="CA368" s="26">
        <f t="shared" si="93"/>
        <v>340</v>
      </c>
      <c r="CB368" s="88">
        <f t="shared" si="88"/>
        <v>0.04</v>
      </c>
      <c r="CC368" s="47">
        <f t="shared" si="89"/>
        <v>128.89761462332146</v>
      </c>
      <c r="CD368" s="81">
        <f t="shared" si="90"/>
        <v>1909.6611818618378</v>
      </c>
      <c r="CE368" s="47">
        <f t="shared" si="91"/>
        <v>0</v>
      </c>
      <c r="CF368" s="47">
        <f t="shared" si="101"/>
        <v>0</v>
      </c>
      <c r="CG368" s="47">
        <f t="shared" si="94"/>
        <v>1780.7635672385163</v>
      </c>
      <c r="CH368" s="47">
        <f t="shared" si="92"/>
        <v>36888.520819757927</v>
      </c>
    </row>
    <row r="369" spans="1:86" x14ac:dyDescent="0.25">
      <c r="A369" s="93">
        <f t="shared" si="95"/>
        <v>335</v>
      </c>
      <c r="B369" s="94">
        <f t="shared" si="96"/>
        <v>0.04</v>
      </c>
      <c r="C369" s="95">
        <f t="shared" si="97"/>
        <v>158.28250658248461</v>
      </c>
      <c r="D369" s="96">
        <f t="shared" si="98"/>
        <v>1909.6611818618378</v>
      </c>
      <c r="E369" s="95">
        <f t="shared" si="86"/>
        <v>0</v>
      </c>
      <c r="F369" s="95"/>
      <c r="G369" s="95">
        <f t="shared" si="87"/>
        <v>0</v>
      </c>
      <c r="H369" s="95">
        <f t="shared" si="99"/>
        <v>1751.3786752793533</v>
      </c>
      <c r="I369" s="95">
        <f t="shared" si="100"/>
        <v>45733.373299466031</v>
      </c>
      <c r="J369" s="95"/>
      <c r="N369" s="27"/>
      <c r="AB369" s="29" t="s">
        <v>0</v>
      </c>
      <c r="CA369" s="26">
        <f t="shared" si="93"/>
        <v>341</v>
      </c>
      <c r="CB369" s="88">
        <f t="shared" si="88"/>
        <v>0.04</v>
      </c>
      <c r="CC369" s="47">
        <f t="shared" si="89"/>
        <v>122.96173606585974</v>
      </c>
      <c r="CD369" s="81">
        <f t="shared" si="90"/>
        <v>1909.6611818618378</v>
      </c>
      <c r="CE369" s="47">
        <f t="shared" si="91"/>
        <v>0</v>
      </c>
      <c r="CF369" s="47">
        <f t="shared" si="101"/>
        <v>0</v>
      </c>
      <c r="CG369" s="47">
        <f t="shared" si="94"/>
        <v>1786.6994457959781</v>
      </c>
      <c r="CH369" s="47">
        <f t="shared" si="92"/>
        <v>35101.821373961946</v>
      </c>
    </row>
    <row r="370" spans="1:86" x14ac:dyDescent="0.25">
      <c r="A370" s="93">
        <f t="shared" si="95"/>
        <v>336</v>
      </c>
      <c r="B370" s="94">
        <f t="shared" si="96"/>
        <v>0.04</v>
      </c>
      <c r="C370" s="95">
        <f t="shared" si="97"/>
        <v>152.44457766488676</v>
      </c>
      <c r="D370" s="96">
        <f t="shared" si="98"/>
        <v>1909.6611818618378</v>
      </c>
      <c r="E370" s="95">
        <f t="shared" si="86"/>
        <v>0</v>
      </c>
      <c r="F370" s="95"/>
      <c r="G370" s="95">
        <f t="shared" si="87"/>
        <v>0</v>
      </c>
      <c r="H370" s="95">
        <f t="shared" si="99"/>
        <v>1757.216604196951</v>
      </c>
      <c r="I370" s="95">
        <f t="shared" si="100"/>
        <v>43976.156695269077</v>
      </c>
      <c r="J370" s="95"/>
      <c r="N370" s="27" t="s">
        <v>0</v>
      </c>
      <c r="AB370" s="29" t="s">
        <v>0</v>
      </c>
      <c r="CA370" s="26">
        <f t="shared" si="93"/>
        <v>342</v>
      </c>
      <c r="CB370" s="88">
        <f t="shared" si="88"/>
        <v>0.04</v>
      </c>
      <c r="CC370" s="47">
        <f t="shared" si="89"/>
        <v>117.00607124653982</v>
      </c>
      <c r="CD370" s="81">
        <f t="shared" si="90"/>
        <v>1909.6611818618378</v>
      </c>
      <c r="CE370" s="47">
        <f t="shared" si="91"/>
        <v>0</v>
      </c>
      <c r="CF370" s="47">
        <f t="shared" si="101"/>
        <v>0</v>
      </c>
      <c r="CG370" s="47">
        <f t="shared" si="94"/>
        <v>1792.6551106152979</v>
      </c>
      <c r="CH370" s="47">
        <f t="shared" si="92"/>
        <v>33309.166263346648</v>
      </c>
    </row>
    <row r="371" spans="1:86" x14ac:dyDescent="0.25">
      <c r="A371" s="93">
        <f t="shared" si="95"/>
        <v>337</v>
      </c>
      <c r="B371" s="94">
        <f t="shared" si="96"/>
        <v>0.04</v>
      </c>
      <c r="C371" s="95">
        <f t="shared" si="97"/>
        <v>146.58718898423024</v>
      </c>
      <c r="D371" s="96">
        <f t="shared" si="98"/>
        <v>1909.6611818618378</v>
      </c>
      <c r="E371" s="95">
        <f t="shared" si="86"/>
        <v>0</v>
      </c>
      <c r="F371" s="95"/>
      <c r="G371" s="95">
        <f t="shared" si="87"/>
        <v>0</v>
      </c>
      <c r="H371" s="95">
        <f t="shared" si="99"/>
        <v>1763.0739928776075</v>
      </c>
      <c r="I371" s="95">
        <f t="shared" si="100"/>
        <v>42213.082702391468</v>
      </c>
      <c r="J371" s="95"/>
      <c r="N371" s="27"/>
      <c r="AB371" s="29" t="s">
        <v>0</v>
      </c>
      <c r="CA371" s="26">
        <f t="shared" si="93"/>
        <v>343</v>
      </c>
      <c r="CB371" s="88">
        <f t="shared" si="88"/>
        <v>0.04</v>
      </c>
      <c r="CC371" s="47">
        <f t="shared" si="89"/>
        <v>111.03055421115549</v>
      </c>
      <c r="CD371" s="81">
        <f t="shared" si="90"/>
        <v>1909.6611818618378</v>
      </c>
      <c r="CE371" s="47">
        <f t="shared" si="91"/>
        <v>0</v>
      </c>
      <c r="CF371" s="47">
        <f t="shared" si="101"/>
        <v>0</v>
      </c>
      <c r="CG371" s="47">
        <f t="shared" si="94"/>
        <v>1798.6306276506823</v>
      </c>
      <c r="CH371" s="47">
        <f t="shared" si="92"/>
        <v>31510.535635695964</v>
      </c>
    </row>
    <row r="372" spans="1:86" x14ac:dyDescent="0.25">
      <c r="A372" s="93">
        <f t="shared" si="95"/>
        <v>338</v>
      </c>
      <c r="B372" s="94">
        <f t="shared" si="96"/>
        <v>0.04</v>
      </c>
      <c r="C372" s="95">
        <f t="shared" si="97"/>
        <v>140.71027567463824</v>
      </c>
      <c r="D372" s="96">
        <f t="shared" si="98"/>
        <v>1909.6611818618378</v>
      </c>
      <c r="E372" s="95">
        <f t="shared" si="86"/>
        <v>0</v>
      </c>
      <c r="F372" s="95"/>
      <c r="G372" s="95">
        <f t="shared" si="87"/>
        <v>0</v>
      </c>
      <c r="H372" s="95">
        <f t="shared" si="99"/>
        <v>1768.9509061871995</v>
      </c>
      <c r="I372" s="95">
        <f t="shared" si="100"/>
        <v>40444.131796204267</v>
      </c>
      <c r="J372" s="95"/>
      <c r="N372" s="27"/>
      <c r="AB372" s="29" t="s">
        <v>0</v>
      </c>
      <c r="CA372" s="26">
        <f t="shared" si="93"/>
        <v>344</v>
      </c>
      <c r="CB372" s="88">
        <f t="shared" si="88"/>
        <v>0.04</v>
      </c>
      <c r="CC372" s="47">
        <f t="shared" si="89"/>
        <v>105.0351187856532</v>
      </c>
      <c r="CD372" s="81">
        <f t="shared" si="90"/>
        <v>1909.6611818618378</v>
      </c>
      <c r="CE372" s="47">
        <f t="shared" si="91"/>
        <v>0</v>
      </c>
      <c r="CF372" s="47">
        <f t="shared" si="101"/>
        <v>0</v>
      </c>
      <c r="CG372" s="47">
        <f t="shared" si="94"/>
        <v>1804.6260630761847</v>
      </c>
      <c r="CH372" s="47">
        <f t="shared" si="92"/>
        <v>29705.909572619777</v>
      </c>
    </row>
    <row r="373" spans="1:86" x14ac:dyDescent="0.25">
      <c r="A373" s="93">
        <f t="shared" si="95"/>
        <v>339</v>
      </c>
      <c r="B373" s="94">
        <f t="shared" si="96"/>
        <v>0.04</v>
      </c>
      <c r="C373" s="95">
        <f t="shared" si="97"/>
        <v>134.81377265401423</v>
      </c>
      <c r="D373" s="96">
        <f t="shared" si="98"/>
        <v>1909.6611818618378</v>
      </c>
      <c r="E373" s="95">
        <f t="shared" si="86"/>
        <v>0</v>
      </c>
      <c r="F373" s="95"/>
      <c r="G373" s="95">
        <f t="shared" si="87"/>
        <v>0</v>
      </c>
      <c r="H373" s="95">
        <f t="shared" si="99"/>
        <v>1774.8474092078236</v>
      </c>
      <c r="I373" s="95">
        <f t="shared" si="100"/>
        <v>38669.284386996442</v>
      </c>
      <c r="J373" s="95"/>
      <c r="N373" s="27"/>
      <c r="AB373" s="29" t="s">
        <v>0</v>
      </c>
      <c r="CA373" s="26">
        <f t="shared" si="93"/>
        <v>345</v>
      </c>
      <c r="CB373" s="88">
        <f t="shared" si="88"/>
        <v>0.04</v>
      </c>
      <c r="CC373" s="47">
        <f t="shared" si="89"/>
        <v>99.019698575399261</v>
      </c>
      <c r="CD373" s="81">
        <f t="shared" si="90"/>
        <v>1909.6611818618378</v>
      </c>
      <c r="CE373" s="47">
        <f t="shared" si="91"/>
        <v>0</v>
      </c>
      <c r="CF373" s="47">
        <f t="shared" si="101"/>
        <v>0</v>
      </c>
      <c r="CG373" s="47">
        <f t="shared" si="94"/>
        <v>1810.6414832864386</v>
      </c>
      <c r="CH373" s="47">
        <f t="shared" si="92"/>
        <v>27895.268089333338</v>
      </c>
    </row>
    <row r="374" spans="1:86" x14ac:dyDescent="0.25">
      <c r="A374" s="93">
        <f t="shared" si="95"/>
        <v>340</v>
      </c>
      <c r="B374" s="94">
        <f t="shared" si="96"/>
        <v>0.04</v>
      </c>
      <c r="C374" s="95">
        <f t="shared" si="97"/>
        <v>128.89761462332146</v>
      </c>
      <c r="D374" s="96">
        <f t="shared" si="98"/>
        <v>1909.6611818618378</v>
      </c>
      <c r="E374" s="95">
        <f t="shared" si="86"/>
        <v>0</v>
      </c>
      <c r="F374" s="95"/>
      <c r="G374" s="95">
        <f t="shared" si="87"/>
        <v>0</v>
      </c>
      <c r="H374" s="95">
        <f t="shared" si="99"/>
        <v>1780.7635672385163</v>
      </c>
      <c r="I374" s="95">
        <f t="shared" si="100"/>
        <v>36888.520819757927</v>
      </c>
      <c r="J374" s="95"/>
      <c r="N374" s="27"/>
      <c r="AB374" s="29" t="s">
        <v>0</v>
      </c>
      <c r="CA374" s="26">
        <f t="shared" si="93"/>
        <v>346</v>
      </c>
      <c r="CB374" s="88">
        <f t="shared" si="88"/>
        <v>0.04</v>
      </c>
      <c r="CC374" s="47">
        <f t="shared" si="89"/>
        <v>92.98422696444446</v>
      </c>
      <c r="CD374" s="81">
        <f t="shared" si="90"/>
        <v>1909.6611818618378</v>
      </c>
      <c r="CE374" s="47">
        <f t="shared" si="91"/>
        <v>0</v>
      </c>
      <c r="CF374" s="47">
        <f t="shared" si="101"/>
        <v>0</v>
      </c>
      <c r="CG374" s="47">
        <f t="shared" si="94"/>
        <v>1816.6769548973934</v>
      </c>
      <c r="CH374" s="47">
        <f t="shared" si="92"/>
        <v>26078.591134435945</v>
      </c>
    </row>
    <row r="375" spans="1:86" x14ac:dyDescent="0.25">
      <c r="A375" s="93">
        <f t="shared" si="95"/>
        <v>341</v>
      </c>
      <c r="B375" s="94">
        <f t="shared" si="96"/>
        <v>0.04</v>
      </c>
      <c r="C375" s="95">
        <f t="shared" si="97"/>
        <v>122.96173606585974</v>
      </c>
      <c r="D375" s="96">
        <f t="shared" si="98"/>
        <v>1909.6611818618378</v>
      </c>
      <c r="E375" s="95">
        <f t="shared" si="86"/>
        <v>0</v>
      </c>
      <c r="F375" s="95"/>
      <c r="G375" s="95">
        <f t="shared" si="87"/>
        <v>0</v>
      </c>
      <c r="H375" s="95">
        <f t="shared" si="99"/>
        <v>1786.6994457959781</v>
      </c>
      <c r="I375" s="95">
        <f t="shared" si="100"/>
        <v>35101.821373961946</v>
      </c>
      <c r="J375" s="95"/>
      <c r="N375" s="27"/>
      <c r="AB375" s="29" t="s">
        <v>0</v>
      </c>
      <c r="CA375" s="26">
        <f t="shared" si="93"/>
        <v>347</v>
      </c>
      <c r="CB375" s="88">
        <f t="shared" si="88"/>
        <v>0.04</v>
      </c>
      <c r="CC375" s="47">
        <f t="shared" si="89"/>
        <v>86.928637114786483</v>
      </c>
      <c r="CD375" s="81">
        <f t="shared" si="90"/>
        <v>1909.6611818618378</v>
      </c>
      <c r="CE375" s="47">
        <f t="shared" si="91"/>
        <v>0</v>
      </c>
      <c r="CF375" s="47">
        <f t="shared" si="101"/>
        <v>0</v>
      </c>
      <c r="CG375" s="47">
        <f t="shared" si="94"/>
        <v>1822.7325447470514</v>
      </c>
      <c r="CH375" s="47">
        <f t="shared" si="92"/>
        <v>24255.858589688894</v>
      </c>
    </row>
    <row r="376" spans="1:86" x14ac:dyDescent="0.25">
      <c r="A376" s="93">
        <f t="shared" si="95"/>
        <v>342</v>
      </c>
      <c r="B376" s="94">
        <f t="shared" si="96"/>
        <v>0.04</v>
      </c>
      <c r="C376" s="95">
        <f t="shared" si="97"/>
        <v>117.00607124653982</v>
      </c>
      <c r="D376" s="96">
        <f t="shared" si="98"/>
        <v>1909.6611818618378</v>
      </c>
      <c r="E376" s="95">
        <f t="shared" si="86"/>
        <v>0</v>
      </c>
      <c r="F376" s="95"/>
      <c r="G376" s="95">
        <f t="shared" ref="G376:G407" si="102">IF(G364 &gt; 1, IF(I375&lt;$E$13,(I375-D376+C376),G364), 0)</f>
        <v>0</v>
      </c>
      <c r="H376" s="95">
        <f t="shared" si="99"/>
        <v>1792.6551106152979</v>
      </c>
      <c r="I376" s="95">
        <f t="shared" si="100"/>
        <v>33309.166263346648</v>
      </c>
      <c r="J376" s="95"/>
      <c r="N376" s="27"/>
      <c r="AB376" s="29" t="s">
        <v>0</v>
      </c>
      <c r="CA376" s="26">
        <f t="shared" si="93"/>
        <v>348</v>
      </c>
      <c r="CB376" s="88">
        <f t="shared" si="88"/>
        <v>0.04</v>
      </c>
      <c r="CC376" s="47">
        <f t="shared" si="89"/>
        <v>80.852861965629643</v>
      </c>
      <c r="CD376" s="81">
        <f t="shared" si="90"/>
        <v>1909.6611818618378</v>
      </c>
      <c r="CE376" s="47">
        <f t="shared" si="91"/>
        <v>0</v>
      </c>
      <c r="CF376" s="47">
        <f t="shared" si="101"/>
        <v>0</v>
      </c>
      <c r="CG376" s="47">
        <f t="shared" si="94"/>
        <v>1828.8083198962081</v>
      </c>
      <c r="CH376" s="47">
        <f t="shared" si="92"/>
        <v>22427.050269792686</v>
      </c>
    </row>
    <row r="377" spans="1:86" x14ac:dyDescent="0.25">
      <c r="A377" s="93">
        <f t="shared" si="95"/>
        <v>343</v>
      </c>
      <c r="B377" s="94">
        <f t="shared" si="96"/>
        <v>0.04</v>
      </c>
      <c r="C377" s="95">
        <f t="shared" si="97"/>
        <v>111.03055421115549</v>
      </c>
      <c r="D377" s="96">
        <f t="shared" si="98"/>
        <v>1909.6611818618378</v>
      </c>
      <c r="E377" s="95">
        <f t="shared" si="86"/>
        <v>0</v>
      </c>
      <c r="F377" s="95"/>
      <c r="G377" s="95">
        <f t="shared" si="102"/>
        <v>0</v>
      </c>
      <c r="H377" s="95">
        <f t="shared" si="99"/>
        <v>1798.6306276506823</v>
      </c>
      <c r="I377" s="95">
        <f t="shared" si="100"/>
        <v>31510.535635695964</v>
      </c>
      <c r="J377" s="95"/>
      <c r="N377" s="27"/>
      <c r="AB377" s="29" t="s">
        <v>0</v>
      </c>
      <c r="CA377" s="26">
        <f t="shared" si="93"/>
        <v>349</v>
      </c>
      <c r="CB377" s="88">
        <f t="shared" si="88"/>
        <v>0.04</v>
      </c>
      <c r="CC377" s="47">
        <f t="shared" si="89"/>
        <v>74.756834232642291</v>
      </c>
      <c r="CD377" s="81">
        <f t="shared" si="90"/>
        <v>1909.6611818618378</v>
      </c>
      <c r="CE377" s="47">
        <f t="shared" si="91"/>
        <v>0</v>
      </c>
      <c r="CF377" s="47">
        <f t="shared" si="101"/>
        <v>0</v>
      </c>
      <c r="CG377" s="47">
        <f t="shared" si="94"/>
        <v>1834.9043476291954</v>
      </c>
      <c r="CH377" s="47">
        <f t="shared" si="92"/>
        <v>20592.14592216349</v>
      </c>
    </row>
    <row r="378" spans="1:86" x14ac:dyDescent="0.25">
      <c r="A378" s="93">
        <f t="shared" si="95"/>
        <v>344</v>
      </c>
      <c r="B378" s="94">
        <f t="shared" si="96"/>
        <v>0.04</v>
      </c>
      <c r="C378" s="95">
        <f t="shared" si="97"/>
        <v>105.0351187856532</v>
      </c>
      <c r="D378" s="96">
        <f t="shared" si="98"/>
        <v>1909.6611818618378</v>
      </c>
      <c r="E378" s="95">
        <f t="shared" si="86"/>
        <v>0</v>
      </c>
      <c r="F378" s="95"/>
      <c r="G378" s="95">
        <f t="shared" si="102"/>
        <v>0</v>
      </c>
      <c r="H378" s="95">
        <f t="shared" si="99"/>
        <v>1804.6260630761847</v>
      </c>
      <c r="I378" s="95">
        <f t="shared" si="100"/>
        <v>29705.909572619777</v>
      </c>
      <c r="J378" s="95"/>
      <c r="N378" s="27"/>
      <c r="AB378" s="29" t="s">
        <v>0</v>
      </c>
      <c r="CA378" s="26">
        <f t="shared" si="93"/>
        <v>350</v>
      </c>
      <c r="CB378" s="88">
        <f t="shared" si="88"/>
        <v>0.04</v>
      </c>
      <c r="CC378" s="47">
        <f t="shared" si="89"/>
        <v>68.64048640721164</v>
      </c>
      <c r="CD378" s="81">
        <f t="shared" si="90"/>
        <v>1909.6611818618378</v>
      </c>
      <c r="CE378" s="47">
        <f t="shared" si="91"/>
        <v>0</v>
      </c>
      <c r="CF378" s="47">
        <f t="shared" si="101"/>
        <v>0</v>
      </c>
      <c r="CG378" s="47">
        <f t="shared" si="94"/>
        <v>1841.0206954546261</v>
      </c>
      <c r="CH378" s="47">
        <f t="shared" si="92"/>
        <v>18751.125226708864</v>
      </c>
    </row>
    <row r="379" spans="1:86" x14ac:dyDescent="0.25">
      <c r="A379" s="93">
        <f t="shared" si="95"/>
        <v>345</v>
      </c>
      <c r="B379" s="94">
        <f t="shared" si="96"/>
        <v>0.04</v>
      </c>
      <c r="C379" s="95">
        <f t="shared" si="97"/>
        <v>99.019698575399261</v>
      </c>
      <c r="D379" s="96">
        <f t="shared" si="98"/>
        <v>1909.6611818618378</v>
      </c>
      <c r="E379" s="95">
        <f t="shared" si="86"/>
        <v>0</v>
      </c>
      <c r="F379" s="95"/>
      <c r="G379" s="95">
        <f t="shared" si="102"/>
        <v>0</v>
      </c>
      <c r="H379" s="95">
        <f t="shared" si="99"/>
        <v>1810.6414832864386</v>
      </c>
      <c r="I379" s="95">
        <f t="shared" si="100"/>
        <v>27895.268089333338</v>
      </c>
      <c r="J379" s="95"/>
      <c r="N379" s="27"/>
      <c r="AB379" s="29" t="s">
        <v>0</v>
      </c>
      <c r="CA379" s="26">
        <f t="shared" si="93"/>
        <v>351</v>
      </c>
      <c r="CB379" s="88">
        <f t="shared" si="88"/>
        <v>0.04</v>
      </c>
      <c r="CC379" s="47">
        <f t="shared" si="89"/>
        <v>62.50375075569621</v>
      </c>
      <c r="CD379" s="81">
        <f t="shared" si="90"/>
        <v>1909.6611818618378</v>
      </c>
      <c r="CE379" s="47">
        <f t="shared" si="91"/>
        <v>0</v>
      </c>
      <c r="CF379" s="47">
        <f t="shared" si="101"/>
        <v>0</v>
      </c>
      <c r="CG379" s="47">
        <f t="shared" si="94"/>
        <v>1847.1574311061415</v>
      </c>
      <c r="CH379" s="47">
        <f t="shared" si="92"/>
        <v>16903.967795602723</v>
      </c>
    </row>
    <row r="380" spans="1:86" x14ac:dyDescent="0.25">
      <c r="A380" s="93">
        <f t="shared" si="95"/>
        <v>346</v>
      </c>
      <c r="B380" s="94">
        <f t="shared" si="96"/>
        <v>0.04</v>
      </c>
      <c r="C380" s="95">
        <f t="shared" si="97"/>
        <v>92.98422696444446</v>
      </c>
      <c r="D380" s="96">
        <f t="shared" si="98"/>
        <v>1909.6611818618378</v>
      </c>
      <c r="E380" s="95">
        <f t="shared" si="86"/>
        <v>0</v>
      </c>
      <c r="F380" s="95"/>
      <c r="G380" s="95">
        <f t="shared" si="102"/>
        <v>0</v>
      </c>
      <c r="H380" s="95">
        <f t="shared" si="99"/>
        <v>1816.6769548973934</v>
      </c>
      <c r="I380" s="95">
        <f t="shared" si="100"/>
        <v>26078.591134435945</v>
      </c>
      <c r="J380" s="95"/>
      <c r="N380" s="27"/>
      <c r="AB380" s="29" t="s">
        <v>0</v>
      </c>
      <c r="CA380" s="26">
        <f t="shared" si="93"/>
        <v>352</v>
      </c>
      <c r="CB380" s="88">
        <f t="shared" si="88"/>
        <v>0.04</v>
      </c>
      <c r="CC380" s="47">
        <f t="shared" si="89"/>
        <v>56.346559318675737</v>
      </c>
      <c r="CD380" s="81">
        <f t="shared" si="90"/>
        <v>1909.6611818618378</v>
      </c>
      <c r="CE380" s="47">
        <f t="shared" si="91"/>
        <v>0</v>
      </c>
      <c r="CF380" s="47">
        <f t="shared" si="101"/>
        <v>0</v>
      </c>
      <c r="CG380" s="47">
        <f t="shared" si="94"/>
        <v>1853.3146225431622</v>
      </c>
      <c r="CH380" s="47">
        <f t="shared" si="92"/>
        <v>15050.65317305956</v>
      </c>
    </row>
    <row r="381" spans="1:86" x14ac:dyDescent="0.25">
      <c r="A381" s="93">
        <f t="shared" si="95"/>
        <v>347</v>
      </c>
      <c r="B381" s="94">
        <f t="shared" si="96"/>
        <v>0.04</v>
      </c>
      <c r="C381" s="95">
        <f t="shared" si="97"/>
        <v>86.928637114786483</v>
      </c>
      <c r="D381" s="96">
        <f t="shared" si="98"/>
        <v>1909.6611818618378</v>
      </c>
      <c r="E381" s="95">
        <f t="shared" si="86"/>
        <v>0</v>
      </c>
      <c r="F381" s="95"/>
      <c r="G381" s="95">
        <f t="shared" si="102"/>
        <v>0</v>
      </c>
      <c r="H381" s="95">
        <f t="shared" si="99"/>
        <v>1822.7325447470514</v>
      </c>
      <c r="I381" s="95">
        <f t="shared" si="100"/>
        <v>24255.858589688894</v>
      </c>
      <c r="J381" s="95"/>
      <c r="N381" s="27"/>
      <c r="AB381" s="29" t="s">
        <v>0</v>
      </c>
      <c r="CA381" s="26">
        <f t="shared" si="93"/>
        <v>353</v>
      </c>
      <c r="CB381" s="88">
        <f t="shared" si="88"/>
        <v>0.04</v>
      </c>
      <c r="CC381" s="47">
        <f t="shared" si="89"/>
        <v>50.168843910198532</v>
      </c>
      <c r="CD381" s="81">
        <f t="shared" si="90"/>
        <v>1909.6611818618378</v>
      </c>
      <c r="CE381" s="47">
        <f t="shared" si="91"/>
        <v>0</v>
      </c>
      <c r="CF381" s="47">
        <f t="shared" si="101"/>
        <v>0</v>
      </c>
      <c r="CG381" s="47">
        <f t="shared" si="94"/>
        <v>1859.4923379516392</v>
      </c>
      <c r="CH381" s="47">
        <f t="shared" si="92"/>
        <v>13191.160835107921</v>
      </c>
    </row>
    <row r="382" spans="1:86" x14ac:dyDescent="0.25">
      <c r="A382" s="93">
        <f t="shared" si="95"/>
        <v>348</v>
      </c>
      <c r="B382" s="94">
        <f t="shared" si="96"/>
        <v>0.04</v>
      </c>
      <c r="C382" s="95">
        <f t="shared" si="97"/>
        <v>80.852861965629643</v>
      </c>
      <c r="D382" s="96">
        <f t="shared" si="98"/>
        <v>1909.6611818618378</v>
      </c>
      <c r="E382" s="95">
        <f t="shared" si="86"/>
        <v>0</v>
      </c>
      <c r="F382" s="95"/>
      <c r="G382" s="95">
        <f t="shared" si="102"/>
        <v>0</v>
      </c>
      <c r="H382" s="95">
        <f t="shared" si="99"/>
        <v>1828.8083198962081</v>
      </c>
      <c r="I382" s="95">
        <f t="shared" si="100"/>
        <v>22427.050269792686</v>
      </c>
      <c r="J382" s="95"/>
      <c r="N382" s="27" t="s">
        <v>0</v>
      </c>
      <c r="AB382" s="29" t="s">
        <v>0</v>
      </c>
      <c r="CA382" s="26">
        <f t="shared" si="93"/>
        <v>354</v>
      </c>
      <c r="CB382" s="88">
        <f t="shared" si="88"/>
        <v>0.04</v>
      </c>
      <c r="CC382" s="47">
        <f t="shared" si="89"/>
        <v>43.970536117026406</v>
      </c>
      <c r="CD382" s="81">
        <f t="shared" si="90"/>
        <v>1909.6611818618378</v>
      </c>
      <c r="CE382" s="47">
        <f t="shared" si="91"/>
        <v>0</v>
      </c>
      <c r="CF382" s="47">
        <f t="shared" si="101"/>
        <v>0</v>
      </c>
      <c r="CG382" s="47">
        <f t="shared" si="94"/>
        <v>1865.6906457448115</v>
      </c>
      <c r="CH382" s="47">
        <f t="shared" si="92"/>
        <v>11325.47018936311</v>
      </c>
    </row>
    <row r="383" spans="1:86" x14ac:dyDescent="0.25">
      <c r="A383" s="93">
        <f t="shared" si="95"/>
        <v>349</v>
      </c>
      <c r="B383" s="94">
        <f t="shared" si="96"/>
        <v>0.04</v>
      </c>
      <c r="C383" s="95">
        <f t="shared" si="97"/>
        <v>74.756834232642291</v>
      </c>
      <c r="D383" s="96">
        <f t="shared" si="98"/>
        <v>1909.6611818618378</v>
      </c>
      <c r="E383" s="95">
        <f t="shared" si="86"/>
        <v>0</v>
      </c>
      <c r="F383" s="95"/>
      <c r="G383" s="95">
        <f t="shared" si="102"/>
        <v>0</v>
      </c>
      <c r="H383" s="95">
        <f t="shared" si="99"/>
        <v>1834.9043476291954</v>
      </c>
      <c r="I383" s="95">
        <f t="shared" si="100"/>
        <v>20592.14592216349</v>
      </c>
      <c r="J383" s="95"/>
      <c r="N383" s="27"/>
      <c r="AB383" s="29" t="s">
        <v>0</v>
      </c>
      <c r="CA383" s="26">
        <f t="shared" si="93"/>
        <v>355</v>
      </c>
      <c r="CB383" s="88">
        <f t="shared" si="88"/>
        <v>0.04</v>
      </c>
      <c r="CC383" s="47">
        <f t="shared" si="89"/>
        <v>37.751567297877031</v>
      </c>
      <c r="CD383" s="81">
        <f t="shared" si="90"/>
        <v>1909.6611818618378</v>
      </c>
      <c r="CE383" s="47">
        <f t="shared" si="91"/>
        <v>0</v>
      </c>
      <c r="CF383" s="47">
        <f t="shared" si="101"/>
        <v>0</v>
      </c>
      <c r="CG383" s="47">
        <f t="shared" si="94"/>
        <v>1871.9096145639608</v>
      </c>
      <c r="CH383" s="47">
        <f t="shared" si="92"/>
        <v>9453.5605747991485</v>
      </c>
    </row>
    <row r="384" spans="1:86" x14ac:dyDescent="0.25">
      <c r="A384" s="93">
        <f t="shared" si="95"/>
        <v>350</v>
      </c>
      <c r="B384" s="94">
        <f t="shared" si="96"/>
        <v>0.04</v>
      </c>
      <c r="C384" s="95">
        <f t="shared" si="97"/>
        <v>68.64048640721164</v>
      </c>
      <c r="D384" s="96">
        <f t="shared" si="98"/>
        <v>1909.6611818618378</v>
      </c>
      <c r="E384" s="95">
        <f t="shared" si="86"/>
        <v>0</v>
      </c>
      <c r="F384" s="95"/>
      <c r="G384" s="95">
        <f t="shared" si="102"/>
        <v>0</v>
      </c>
      <c r="H384" s="95">
        <f t="shared" si="99"/>
        <v>1841.0206954546261</v>
      </c>
      <c r="I384" s="95">
        <f t="shared" si="100"/>
        <v>18751.125226708864</v>
      </c>
      <c r="J384" s="95"/>
      <c r="N384" s="27"/>
      <c r="AB384" s="29" t="s">
        <v>0</v>
      </c>
      <c r="CA384" s="26">
        <f t="shared" si="93"/>
        <v>356</v>
      </c>
      <c r="CB384" s="88">
        <f t="shared" si="88"/>
        <v>0.04</v>
      </c>
      <c r="CC384" s="47">
        <f t="shared" si="89"/>
        <v>31.51186858266383</v>
      </c>
      <c r="CD384" s="81">
        <f t="shared" si="90"/>
        <v>1909.6611818618378</v>
      </c>
      <c r="CE384" s="47">
        <f t="shared" si="91"/>
        <v>0</v>
      </c>
      <c r="CF384" s="47">
        <f t="shared" si="101"/>
        <v>0</v>
      </c>
      <c r="CG384" s="47">
        <f t="shared" si="94"/>
        <v>1878.1493132791741</v>
      </c>
      <c r="CH384" s="47">
        <f t="shared" si="92"/>
        <v>7575.4112615199747</v>
      </c>
    </row>
    <row r="385" spans="1:86" x14ac:dyDescent="0.25">
      <c r="A385" s="93">
        <f t="shared" si="95"/>
        <v>351</v>
      </c>
      <c r="B385" s="94">
        <f t="shared" si="96"/>
        <v>0.04</v>
      </c>
      <c r="C385" s="95">
        <f t="shared" si="97"/>
        <v>62.50375075569621</v>
      </c>
      <c r="D385" s="96">
        <f t="shared" si="98"/>
        <v>1909.6611818618378</v>
      </c>
      <c r="E385" s="95">
        <f t="shared" si="86"/>
        <v>0</v>
      </c>
      <c r="F385" s="95"/>
      <c r="G385" s="95">
        <f t="shared" si="102"/>
        <v>0</v>
      </c>
      <c r="H385" s="95">
        <f t="shared" si="99"/>
        <v>1847.1574311061415</v>
      </c>
      <c r="I385" s="95">
        <f t="shared" si="100"/>
        <v>16903.967795602723</v>
      </c>
      <c r="J385" s="95"/>
      <c r="N385" s="27"/>
      <c r="AB385" s="29" t="s">
        <v>0</v>
      </c>
      <c r="CA385" s="26">
        <f t="shared" si="93"/>
        <v>357</v>
      </c>
      <c r="CB385" s="88">
        <f t="shared" si="88"/>
        <v>0.04</v>
      </c>
      <c r="CC385" s="47">
        <f t="shared" si="89"/>
        <v>25.251370871733247</v>
      </c>
      <c r="CD385" s="81">
        <f t="shared" si="90"/>
        <v>1909.6611818618378</v>
      </c>
      <c r="CE385" s="47">
        <f t="shared" si="91"/>
        <v>0</v>
      </c>
      <c r="CF385" s="47">
        <f t="shared" si="101"/>
        <v>0</v>
      </c>
      <c r="CG385" s="47">
        <f t="shared" si="94"/>
        <v>1884.4098109901045</v>
      </c>
      <c r="CH385" s="47">
        <f t="shared" si="92"/>
        <v>5691.0014505298705</v>
      </c>
    </row>
    <row r="386" spans="1:86" x14ac:dyDescent="0.25">
      <c r="A386" s="93">
        <f t="shared" si="95"/>
        <v>352</v>
      </c>
      <c r="B386" s="94">
        <f t="shared" si="96"/>
        <v>0.04</v>
      </c>
      <c r="C386" s="95">
        <f t="shared" si="97"/>
        <v>56.346559318675737</v>
      </c>
      <c r="D386" s="96">
        <f t="shared" si="98"/>
        <v>1909.6611818618378</v>
      </c>
      <c r="E386" s="95">
        <f t="shared" si="86"/>
        <v>0</v>
      </c>
      <c r="F386" s="95"/>
      <c r="G386" s="95">
        <f t="shared" si="102"/>
        <v>0</v>
      </c>
      <c r="H386" s="95">
        <f t="shared" si="99"/>
        <v>1853.3146225431622</v>
      </c>
      <c r="I386" s="95">
        <f t="shared" si="100"/>
        <v>15050.65317305956</v>
      </c>
      <c r="J386" s="95"/>
      <c r="N386" s="27"/>
      <c r="AB386" s="29" t="s">
        <v>0</v>
      </c>
      <c r="CA386" s="26">
        <f t="shared" si="93"/>
        <v>358</v>
      </c>
      <c r="CB386" s="88">
        <f t="shared" si="88"/>
        <v>0.04</v>
      </c>
      <c r="CC386" s="47">
        <f t="shared" si="89"/>
        <v>18.970004835099569</v>
      </c>
      <c r="CD386" s="81">
        <f t="shared" si="90"/>
        <v>1909.6611818618378</v>
      </c>
      <c r="CE386" s="47">
        <f t="shared" si="91"/>
        <v>0</v>
      </c>
      <c r="CF386" s="47">
        <f t="shared" si="101"/>
        <v>0</v>
      </c>
      <c r="CG386" s="47">
        <f t="shared" si="94"/>
        <v>1890.6911770267382</v>
      </c>
      <c r="CH386" s="47">
        <f t="shared" si="92"/>
        <v>3800.3102735031325</v>
      </c>
    </row>
    <row r="387" spans="1:86" x14ac:dyDescent="0.25">
      <c r="A387" s="93">
        <f t="shared" si="95"/>
        <v>353</v>
      </c>
      <c r="B387" s="94">
        <f t="shared" si="96"/>
        <v>0.04</v>
      </c>
      <c r="C387" s="95">
        <f t="shared" si="97"/>
        <v>50.168843910198532</v>
      </c>
      <c r="D387" s="96">
        <f t="shared" si="98"/>
        <v>1909.6611818618378</v>
      </c>
      <c r="E387" s="95">
        <f t="shared" si="86"/>
        <v>0</v>
      </c>
      <c r="F387" s="95"/>
      <c r="G387" s="95">
        <f t="shared" si="102"/>
        <v>0</v>
      </c>
      <c r="H387" s="95">
        <f t="shared" si="99"/>
        <v>1859.4923379516392</v>
      </c>
      <c r="I387" s="95">
        <f t="shared" si="100"/>
        <v>13191.160835107921</v>
      </c>
      <c r="J387" s="95"/>
      <c r="N387" s="27"/>
      <c r="AB387" s="29" t="s">
        <v>0</v>
      </c>
      <c r="CA387" s="26">
        <f t="shared" si="93"/>
        <v>359</v>
      </c>
      <c r="CB387" s="88">
        <f t="shared" si="88"/>
        <v>0.04</v>
      </c>
      <c r="CC387" s="47">
        <f t="shared" si="89"/>
        <v>12.667700911677109</v>
      </c>
      <c r="CD387" s="81">
        <f t="shared" si="90"/>
        <v>1909.6611818618378</v>
      </c>
      <c r="CE387" s="47">
        <f t="shared" si="91"/>
        <v>0</v>
      </c>
      <c r="CF387" s="47">
        <f t="shared" si="101"/>
        <v>0</v>
      </c>
      <c r="CG387" s="47">
        <f t="shared" si="94"/>
        <v>1896.9934809501608</v>
      </c>
      <c r="CH387" s="47">
        <f t="shared" si="92"/>
        <v>1903.3167925529717</v>
      </c>
    </row>
    <row r="388" spans="1:86" x14ac:dyDescent="0.25">
      <c r="A388" s="93">
        <f t="shared" si="95"/>
        <v>354</v>
      </c>
      <c r="B388" s="94">
        <f t="shared" si="96"/>
        <v>0.04</v>
      </c>
      <c r="C388" s="95">
        <f t="shared" si="97"/>
        <v>43.970536117026406</v>
      </c>
      <c r="D388" s="96">
        <f t="shared" si="98"/>
        <v>1909.6611818618378</v>
      </c>
      <c r="E388" s="95">
        <f t="shared" si="86"/>
        <v>0</v>
      </c>
      <c r="F388" s="95"/>
      <c r="G388" s="95">
        <f t="shared" si="102"/>
        <v>0</v>
      </c>
      <c r="H388" s="95">
        <f t="shared" si="99"/>
        <v>1865.6906457448115</v>
      </c>
      <c r="I388" s="95">
        <f t="shared" si="100"/>
        <v>11325.47018936311</v>
      </c>
      <c r="J388" s="95"/>
      <c r="N388" s="27"/>
      <c r="AB388" s="29" t="s">
        <v>0</v>
      </c>
      <c r="CA388" s="26">
        <f t="shared" si="93"/>
        <v>360</v>
      </c>
      <c r="CB388" s="88">
        <f t="shared" si="88"/>
        <v>0.04</v>
      </c>
      <c r="CC388" s="47">
        <f t="shared" si="89"/>
        <v>6.3443893085099061</v>
      </c>
      <c r="CD388" s="81">
        <f t="shared" si="90"/>
        <v>1909.6611818618378</v>
      </c>
      <c r="CE388" s="47">
        <f t="shared" si="91"/>
        <v>0</v>
      </c>
      <c r="CF388" s="47">
        <f t="shared" si="101"/>
        <v>0</v>
      </c>
      <c r="CG388" s="47">
        <f t="shared" si="94"/>
        <v>1903.3167925533278</v>
      </c>
      <c r="CH388" s="47">
        <f t="shared" si="92"/>
        <v>0</v>
      </c>
    </row>
    <row r="389" spans="1:86" x14ac:dyDescent="0.25">
      <c r="A389" s="93">
        <f t="shared" si="95"/>
        <v>355</v>
      </c>
      <c r="B389" s="94">
        <f t="shared" si="96"/>
        <v>0.04</v>
      </c>
      <c r="C389" s="95">
        <f t="shared" si="97"/>
        <v>37.751567297877031</v>
      </c>
      <c r="D389" s="96">
        <f t="shared" si="98"/>
        <v>1909.6611818618378</v>
      </c>
      <c r="E389" s="95">
        <f t="shared" ref="E389:E409" si="103">IF(D389&lt;I388,IF(I388&lt;1,"",$E$12),IF(D389&lt;E388,0,D389-(I388+C389)))</f>
        <v>0</v>
      </c>
      <c r="F389" s="95"/>
      <c r="G389" s="95">
        <f t="shared" si="102"/>
        <v>0</v>
      </c>
      <c r="H389" s="95">
        <f t="shared" si="99"/>
        <v>1871.9096145639608</v>
      </c>
      <c r="I389" s="95">
        <f t="shared" si="100"/>
        <v>9453.5605747991485</v>
      </c>
      <c r="J389" s="95"/>
      <c r="N389" s="27"/>
      <c r="AB389" s="29" t="s">
        <v>0</v>
      </c>
      <c r="CA389" s="26">
        <f t="shared" si="93"/>
        <v>361</v>
      </c>
      <c r="CB389" s="88" t="str">
        <f t="shared" si="88"/>
        <v/>
      </c>
      <c r="CC389" s="47" t="str">
        <f t="shared" si="89"/>
        <v/>
      </c>
      <c r="CD389" s="81" t="str">
        <f t="shared" si="90"/>
        <v/>
      </c>
      <c r="CE389" s="47" t="str">
        <f t="shared" si="91"/>
        <v/>
      </c>
      <c r="CF389" s="47">
        <f t="shared" si="101"/>
        <v>0</v>
      </c>
      <c r="CG389" s="47">
        <f t="shared" si="94"/>
        <v>0</v>
      </c>
      <c r="CH389" s="47">
        <f t="shared" si="92"/>
        <v>0</v>
      </c>
    </row>
    <row r="390" spans="1:86" x14ac:dyDescent="0.25">
      <c r="A390" s="93">
        <f t="shared" si="95"/>
        <v>356</v>
      </c>
      <c r="B390" s="94">
        <f t="shared" si="96"/>
        <v>0.04</v>
      </c>
      <c r="C390" s="95">
        <f t="shared" si="97"/>
        <v>31.51186858266383</v>
      </c>
      <c r="D390" s="96">
        <f t="shared" si="98"/>
        <v>1909.6611818618378</v>
      </c>
      <c r="E390" s="95">
        <f t="shared" si="103"/>
        <v>0</v>
      </c>
      <c r="F390" s="95"/>
      <c r="G390" s="95">
        <f t="shared" si="102"/>
        <v>0</v>
      </c>
      <c r="H390" s="95">
        <f t="shared" si="99"/>
        <v>1878.1493132791741</v>
      </c>
      <c r="I390" s="95">
        <f t="shared" si="100"/>
        <v>7575.4112615199747</v>
      </c>
      <c r="J390" s="95"/>
      <c r="N390" s="27"/>
      <c r="AB390" s="29" t="s">
        <v>0</v>
      </c>
      <c r="CA390" s="26">
        <f t="shared" si="93"/>
        <v>362</v>
      </c>
      <c r="CB390" s="88" t="str">
        <f t="shared" si="88"/>
        <v/>
      </c>
      <c r="CC390" s="47" t="str">
        <f t="shared" si="89"/>
        <v/>
      </c>
      <c r="CD390" s="81" t="str">
        <f t="shared" si="90"/>
        <v/>
      </c>
      <c r="CE390" s="47" t="str">
        <f t="shared" si="91"/>
        <v/>
      </c>
      <c r="CF390" s="47">
        <f t="shared" si="101"/>
        <v>0</v>
      </c>
      <c r="CG390" s="47">
        <f t="shared" si="94"/>
        <v>0</v>
      </c>
      <c r="CH390" s="47">
        <f t="shared" si="92"/>
        <v>0</v>
      </c>
    </row>
    <row r="391" spans="1:86" x14ac:dyDescent="0.25">
      <c r="A391" s="93">
        <f t="shared" si="95"/>
        <v>357</v>
      </c>
      <c r="B391" s="94">
        <f t="shared" si="96"/>
        <v>0.04</v>
      </c>
      <c r="C391" s="95">
        <f t="shared" si="97"/>
        <v>25.251370871733247</v>
      </c>
      <c r="D391" s="96">
        <f t="shared" si="98"/>
        <v>1909.6611818618378</v>
      </c>
      <c r="E391" s="95">
        <f t="shared" si="103"/>
        <v>0</v>
      </c>
      <c r="F391" s="95"/>
      <c r="G391" s="95">
        <f t="shared" si="102"/>
        <v>0</v>
      </c>
      <c r="H391" s="95">
        <f t="shared" si="99"/>
        <v>1884.4098109901045</v>
      </c>
      <c r="I391" s="95">
        <f t="shared" si="100"/>
        <v>5691.0014505298705</v>
      </c>
      <c r="J391" s="95"/>
      <c r="N391" s="27"/>
      <c r="AB391" s="29" t="s">
        <v>0</v>
      </c>
      <c r="CA391" s="26">
        <f t="shared" si="93"/>
        <v>363</v>
      </c>
      <c r="CB391" s="88" t="str">
        <f t="shared" si="88"/>
        <v/>
      </c>
      <c r="CC391" s="47" t="str">
        <f t="shared" si="89"/>
        <v/>
      </c>
      <c r="CD391" s="81" t="str">
        <f t="shared" si="90"/>
        <v/>
      </c>
      <c r="CE391" s="47" t="str">
        <f t="shared" si="91"/>
        <v/>
      </c>
      <c r="CF391" s="47">
        <f t="shared" si="101"/>
        <v>0</v>
      </c>
      <c r="CG391" s="47">
        <f t="shared" si="94"/>
        <v>0</v>
      </c>
      <c r="CH391" s="47">
        <f t="shared" si="92"/>
        <v>0</v>
      </c>
    </row>
    <row r="392" spans="1:86" x14ac:dyDescent="0.25">
      <c r="A392" s="93">
        <f t="shared" si="95"/>
        <v>358</v>
      </c>
      <c r="B392" s="94">
        <f t="shared" si="96"/>
        <v>0.04</v>
      </c>
      <c r="C392" s="95">
        <f t="shared" si="97"/>
        <v>18.970004835099569</v>
      </c>
      <c r="D392" s="96">
        <f t="shared" si="98"/>
        <v>1909.6611818618378</v>
      </c>
      <c r="E392" s="95">
        <f t="shared" si="103"/>
        <v>0</v>
      </c>
      <c r="F392" s="95"/>
      <c r="G392" s="95">
        <f t="shared" si="102"/>
        <v>0</v>
      </c>
      <c r="H392" s="95">
        <f t="shared" si="99"/>
        <v>1890.6911770267382</v>
      </c>
      <c r="I392" s="95">
        <f t="shared" si="100"/>
        <v>3800.3102735031325</v>
      </c>
      <c r="J392" s="95"/>
      <c r="N392" s="27"/>
      <c r="AB392" s="29" t="s">
        <v>0</v>
      </c>
      <c r="CA392" s="26">
        <f t="shared" si="93"/>
        <v>364</v>
      </c>
      <c r="CB392" s="88" t="str">
        <f t="shared" si="88"/>
        <v/>
      </c>
      <c r="CC392" s="47" t="str">
        <f t="shared" si="89"/>
        <v/>
      </c>
      <c r="CD392" s="81" t="str">
        <f t="shared" si="90"/>
        <v/>
      </c>
      <c r="CE392" s="47" t="str">
        <f t="shared" si="91"/>
        <v/>
      </c>
      <c r="CF392" s="47">
        <f t="shared" si="101"/>
        <v>0</v>
      </c>
      <c r="CG392" s="47">
        <f t="shared" si="94"/>
        <v>0</v>
      </c>
      <c r="CH392" s="47">
        <f t="shared" si="92"/>
        <v>0</v>
      </c>
    </row>
    <row r="393" spans="1:86" x14ac:dyDescent="0.25">
      <c r="A393" s="93">
        <f t="shared" si="95"/>
        <v>359</v>
      </c>
      <c r="B393" s="94">
        <f t="shared" si="96"/>
        <v>0.04</v>
      </c>
      <c r="C393" s="95">
        <f t="shared" si="97"/>
        <v>12.667700911677109</v>
      </c>
      <c r="D393" s="96">
        <f t="shared" si="98"/>
        <v>1909.6611818618378</v>
      </c>
      <c r="E393" s="95">
        <f t="shared" si="103"/>
        <v>0</v>
      </c>
      <c r="F393" s="95"/>
      <c r="G393" s="95">
        <f t="shared" si="102"/>
        <v>0</v>
      </c>
      <c r="H393" s="95">
        <f t="shared" si="99"/>
        <v>1896.9934809501608</v>
      </c>
      <c r="I393" s="95">
        <f t="shared" si="100"/>
        <v>1903.3167925529717</v>
      </c>
      <c r="J393" s="95"/>
      <c r="N393" s="27"/>
      <c r="AB393" s="29" t="s">
        <v>0</v>
      </c>
      <c r="CA393" s="26">
        <f t="shared" si="93"/>
        <v>365</v>
      </c>
      <c r="CB393" s="88" t="str">
        <f t="shared" si="88"/>
        <v/>
      </c>
      <c r="CC393" s="47" t="str">
        <f t="shared" si="89"/>
        <v/>
      </c>
      <c r="CD393" s="81" t="str">
        <f t="shared" si="90"/>
        <v/>
      </c>
      <c r="CE393" s="47" t="str">
        <f t="shared" si="91"/>
        <v/>
      </c>
      <c r="CF393" s="47">
        <f t="shared" si="101"/>
        <v>0</v>
      </c>
      <c r="CG393" s="47">
        <f t="shared" si="94"/>
        <v>0</v>
      </c>
      <c r="CH393" s="47">
        <f t="shared" si="92"/>
        <v>0</v>
      </c>
    </row>
    <row r="394" spans="1:86" x14ac:dyDescent="0.25">
      <c r="A394" s="93">
        <f t="shared" si="95"/>
        <v>360</v>
      </c>
      <c r="B394" s="94">
        <f t="shared" si="96"/>
        <v>0.04</v>
      </c>
      <c r="C394" s="95">
        <f t="shared" si="97"/>
        <v>6.3443893085099061</v>
      </c>
      <c r="D394" s="96">
        <f t="shared" si="98"/>
        <v>1909.6611818614817</v>
      </c>
      <c r="E394" s="95">
        <f t="shared" si="103"/>
        <v>0</v>
      </c>
      <c r="F394" s="95"/>
      <c r="G394" s="95">
        <f t="shared" si="102"/>
        <v>0</v>
      </c>
      <c r="H394" s="95">
        <f t="shared" si="99"/>
        <v>1903.3167925529717</v>
      </c>
      <c r="I394" s="95">
        <f t="shared" si="100"/>
        <v>0</v>
      </c>
      <c r="J394" s="95"/>
      <c r="N394" s="27">
        <v>30</v>
      </c>
      <c r="AB394" s="29" t="s">
        <v>0</v>
      </c>
      <c r="CA394" s="26">
        <f t="shared" si="93"/>
        <v>366</v>
      </c>
      <c r="CB394" s="88" t="str">
        <f t="shared" si="88"/>
        <v/>
      </c>
      <c r="CC394" s="47" t="str">
        <f t="shared" si="89"/>
        <v/>
      </c>
      <c r="CD394" s="81" t="str">
        <f t="shared" si="90"/>
        <v/>
      </c>
      <c r="CE394" s="47" t="str">
        <f t="shared" si="91"/>
        <v/>
      </c>
      <c r="CF394" s="47">
        <f t="shared" si="101"/>
        <v>0</v>
      </c>
      <c r="CG394" s="47">
        <f t="shared" si="94"/>
        <v>0</v>
      </c>
      <c r="CH394" s="47">
        <f t="shared" si="92"/>
        <v>0</v>
      </c>
    </row>
    <row r="395" spans="1:86" x14ac:dyDescent="0.25">
      <c r="A395" s="93" t="str">
        <f t="shared" si="95"/>
        <v/>
      </c>
      <c r="B395" s="94" t="str">
        <f t="shared" si="96"/>
        <v/>
      </c>
      <c r="C395" s="95">
        <f t="shared" si="97"/>
        <v>0</v>
      </c>
      <c r="D395" s="96">
        <f t="shared" si="98"/>
        <v>0</v>
      </c>
      <c r="E395" s="95">
        <f t="shared" si="103"/>
        <v>0</v>
      </c>
      <c r="F395" s="95"/>
      <c r="G395" s="95">
        <f t="shared" si="102"/>
        <v>0</v>
      </c>
      <c r="H395" s="95">
        <f t="shared" si="99"/>
        <v>0</v>
      </c>
      <c r="I395" s="95">
        <f t="shared" si="100"/>
        <v>0</v>
      </c>
      <c r="J395" s="95"/>
      <c r="N395" s="27"/>
      <c r="AB395" s="29" t="s">
        <v>0</v>
      </c>
      <c r="CA395" s="26">
        <f t="shared" si="93"/>
        <v>367</v>
      </c>
      <c r="CB395" s="88" t="str">
        <f t="shared" si="88"/>
        <v/>
      </c>
      <c r="CC395" s="47" t="str">
        <f t="shared" si="89"/>
        <v/>
      </c>
      <c r="CD395" s="81" t="str">
        <f t="shared" si="90"/>
        <v/>
      </c>
      <c r="CE395" s="47" t="str">
        <f t="shared" si="91"/>
        <v/>
      </c>
      <c r="CF395" s="47">
        <f t="shared" si="101"/>
        <v>0</v>
      </c>
      <c r="CG395" s="47">
        <f t="shared" si="94"/>
        <v>0</v>
      </c>
      <c r="CH395" s="47">
        <f t="shared" si="92"/>
        <v>0</v>
      </c>
    </row>
    <row r="396" spans="1:86" x14ac:dyDescent="0.25">
      <c r="A396" s="93" t="str">
        <f t="shared" si="95"/>
        <v/>
      </c>
      <c r="B396" s="94" t="str">
        <f t="shared" si="96"/>
        <v/>
      </c>
      <c r="C396" s="95">
        <f t="shared" si="97"/>
        <v>0</v>
      </c>
      <c r="D396" s="96">
        <f t="shared" si="98"/>
        <v>0</v>
      </c>
      <c r="E396" s="95">
        <f t="shared" si="103"/>
        <v>0</v>
      </c>
      <c r="F396" s="95"/>
      <c r="G396" s="95">
        <f t="shared" si="102"/>
        <v>0</v>
      </c>
      <c r="H396" s="95">
        <f t="shared" si="99"/>
        <v>0</v>
      </c>
      <c r="I396" s="95">
        <f t="shared" si="100"/>
        <v>0</v>
      </c>
      <c r="J396" s="95"/>
      <c r="N396" s="27"/>
      <c r="AB396" s="29" t="s">
        <v>0</v>
      </c>
      <c r="CA396" s="26">
        <f t="shared" si="93"/>
        <v>368</v>
      </c>
      <c r="CB396" s="88" t="str">
        <f t="shared" si="88"/>
        <v/>
      </c>
      <c r="CC396" s="47" t="str">
        <f t="shared" si="89"/>
        <v/>
      </c>
      <c r="CD396" s="81" t="str">
        <f t="shared" si="90"/>
        <v/>
      </c>
      <c r="CE396" s="47" t="str">
        <f t="shared" si="91"/>
        <v/>
      </c>
      <c r="CF396" s="47">
        <f t="shared" si="101"/>
        <v>0</v>
      </c>
      <c r="CG396" s="47">
        <f t="shared" si="94"/>
        <v>0</v>
      </c>
      <c r="CH396" s="47">
        <f t="shared" si="92"/>
        <v>0</v>
      </c>
    </row>
    <row r="397" spans="1:86" x14ac:dyDescent="0.25">
      <c r="A397" s="93" t="str">
        <f t="shared" si="95"/>
        <v/>
      </c>
      <c r="B397" s="94" t="str">
        <f t="shared" si="96"/>
        <v/>
      </c>
      <c r="C397" s="95">
        <f t="shared" si="97"/>
        <v>0</v>
      </c>
      <c r="D397" s="96">
        <f t="shared" si="98"/>
        <v>0</v>
      </c>
      <c r="E397" s="95">
        <f t="shared" si="103"/>
        <v>0</v>
      </c>
      <c r="F397" s="95"/>
      <c r="G397" s="95">
        <f t="shared" si="102"/>
        <v>0</v>
      </c>
      <c r="H397" s="95">
        <f t="shared" si="99"/>
        <v>0</v>
      </c>
      <c r="I397" s="95">
        <f t="shared" si="100"/>
        <v>0</v>
      </c>
      <c r="J397" s="95"/>
      <c r="N397" s="27"/>
      <c r="AB397" s="29" t="s">
        <v>0</v>
      </c>
      <c r="CA397" s="26">
        <f t="shared" si="93"/>
        <v>369</v>
      </c>
      <c r="CB397" s="88" t="str">
        <f t="shared" si="88"/>
        <v/>
      </c>
      <c r="CC397" s="47" t="str">
        <f t="shared" si="89"/>
        <v/>
      </c>
      <c r="CD397" s="81" t="str">
        <f t="shared" si="90"/>
        <v/>
      </c>
      <c r="CE397" s="47" t="str">
        <f t="shared" si="91"/>
        <v/>
      </c>
      <c r="CF397" s="47">
        <f t="shared" si="101"/>
        <v>0</v>
      </c>
      <c r="CG397" s="47">
        <f t="shared" si="94"/>
        <v>0</v>
      </c>
      <c r="CH397" s="47">
        <f t="shared" si="92"/>
        <v>0</v>
      </c>
    </row>
    <row r="398" spans="1:86" x14ac:dyDescent="0.25">
      <c r="A398" s="93" t="str">
        <f t="shared" si="95"/>
        <v/>
      </c>
      <c r="B398" s="94" t="str">
        <f t="shared" si="96"/>
        <v/>
      </c>
      <c r="C398" s="95">
        <f t="shared" si="97"/>
        <v>0</v>
      </c>
      <c r="D398" s="96">
        <f t="shared" si="98"/>
        <v>0</v>
      </c>
      <c r="E398" s="95">
        <f t="shared" si="103"/>
        <v>0</v>
      </c>
      <c r="F398" s="95"/>
      <c r="G398" s="95">
        <f t="shared" si="102"/>
        <v>0</v>
      </c>
      <c r="H398" s="95">
        <f t="shared" si="99"/>
        <v>0</v>
      </c>
      <c r="I398" s="95">
        <f t="shared" si="100"/>
        <v>0</v>
      </c>
      <c r="J398" s="95"/>
      <c r="N398" s="27"/>
      <c r="AB398" s="29" t="s">
        <v>0</v>
      </c>
      <c r="CA398" s="26">
        <f t="shared" si="93"/>
        <v>370</v>
      </c>
      <c r="CB398" s="88" t="str">
        <f t="shared" si="88"/>
        <v/>
      </c>
      <c r="CC398" s="47" t="str">
        <f t="shared" si="89"/>
        <v/>
      </c>
      <c r="CD398" s="81" t="str">
        <f t="shared" si="90"/>
        <v/>
      </c>
      <c r="CE398" s="47" t="str">
        <f t="shared" si="91"/>
        <v/>
      </c>
      <c r="CF398" s="47">
        <f t="shared" si="101"/>
        <v>0</v>
      </c>
      <c r="CG398" s="47">
        <f t="shared" si="94"/>
        <v>0</v>
      </c>
      <c r="CH398" s="47">
        <f t="shared" si="92"/>
        <v>0</v>
      </c>
    </row>
    <row r="399" spans="1:86" x14ac:dyDescent="0.25">
      <c r="A399" s="93" t="str">
        <f t="shared" si="95"/>
        <v/>
      </c>
      <c r="B399" s="94" t="str">
        <f t="shared" si="96"/>
        <v/>
      </c>
      <c r="C399" s="95">
        <f t="shared" si="97"/>
        <v>0</v>
      </c>
      <c r="D399" s="96">
        <f t="shared" si="98"/>
        <v>0</v>
      </c>
      <c r="E399" s="95">
        <f t="shared" si="103"/>
        <v>0</v>
      </c>
      <c r="F399" s="95"/>
      <c r="G399" s="95">
        <f t="shared" si="102"/>
        <v>0</v>
      </c>
      <c r="H399" s="95">
        <f t="shared" si="99"/>
        <v>0</v>
      </c>
      <c r="I399" s="95">
        <f t="shared" si="100"/>
        <v>0</v>
      </c>
      <c r="J399" s="95"/>
      <c r="N399" s="27"/>
      <c r="AB399" s="29" t="s">
        <v>0</v>
      </c>
      <c r="CA399" s="26">
        <f t="shared" si="93"/>
        <v>371</v>
      </c>
      <c r="CB399" s="88" t="str">
        <f t="shared" si="88"/>
        <v/>
      </c>
      <c r="CC399" s="47" t="str">
        <f t="shared" si="89"/>
        <v/>
      </c>
      <c r="CD399" s="81" t="str">
        <f t="shared" si="90"/>
        <v/>
      </c>
      <c r="CE399" s="47" t="str">
        <f t="shared" si="91"/>
        <v/>
      </c>
      <c r="CF399" s="47">
        <f t="shared" si="101"/>
        <v>0</v>
      </c>
      <c r="CG399" s="47">
        <f t="shared" si="94"/>
        <v>0</v>
      </c>
      <c r="CH399" s="47">
        <f t="shared" si="92"/>
        <v>0</v>
      </c>
    </row>
    <row r="400" spans="1:86" x14ac:dyDescent="0.25">
      <c r="A400" s="93" t="str">
        <f t="shared" si="95"/>
        <v/>
      </c>
      <c r="B400" s="94" t="str">
        <f t="shared" si="96"/>
        <v/>
      </c>
      <c r="C400" s="95">
        <f t="shared" si="97"/>
        <v>0</v>
      </c>
      <c r="D400" s="96">
        <f t="shared" si="98"/>
        <v>0</v>
      </c>
      <c r="E400" s="95">
        <f t="shared" si="103"/>
        <v>0</v>
      </c>
      <c r="F400" s="95"/>
      <c r="G400" s="95">
        <f t="shared" si="102"/>
        <v>0</v>
      </c>
      <c r="H400" s="95">
        <f t="shared" si="99"/>
        <v>0</v>
      </c>
      <c r="I400" s="95">
        <f t="shared" si="100"/>
        <v>0</v>
      </c>
      <c r="J400" s="95"/>
      <c r="N400" s="27"/>
      <c r="AB400" s="29" t="s">
        <v>0</v>
      </c>
      <c r="CA400" s="26">
        <f t="shared" si="93"/>
        <v>372</v>
      </c>
      <c r="CB400" s="88" t="str">
        <f t="shared" si="88"/>
        <v/>
      </c>
      <c r="CC400" s="47" t="str">
        <f t="shared" si="89"/>
        <v/>
      </c>
      <c r="CD400" s="81" t="str">
        <f t="shared" si="90"/>
        <v/>
      </c>
      <c r="CE400" s="47" t="str">
        <f t="shared" si="91"/>
        <v/>
      </c>
      <c r="CF400" s="47">
        <f t="shared" si="101"/>
        <v>0</v>
      </c>
      <c r="CG400" s="47">
        <f t="shared" si="94"/>
        <v>0</v>
      </c>
      <c r="CH400" s="47">
        <f t="shared" si="92"/>
        <v>0</v>
      </c>
    </row>
    <row r="401" spans="1:86" x14ac:dyDescent="0.25">
      <c r="A401" s="93" t="str">
        <f t="shared" si="95"/>
        <v/>
      </c>
      <c r="B401" s="94" t="str">
        <f t="shared" si="96"/>
        <v/>
      </c>
      <c r="C401" s="95">
        <f t="shared" si="97"/>
        <v>0</v>
      </c>
      <c r="D401" s="96">
        <f t="shared" si="98"/>
        <v>0</v>
      </c>
      <c r="E401" s="95">
        <f t="shared" si="103"/>
        <v>0</v>
      </c>
      <c r="F401" s="95"/>
      <c r="G401" s="95">
        <f t="shared" si="102"/>
        <v>0</v>
      </c>
      <c r="H401" s="95">
        <f t="shared" si="99"/>
        <v>0</v>
      </c>
      <c r="I401" s="95">
        <f t="shared" si="100"/>
        <v>0</v>
      </c>
      <c r="J401" s="95"/>
      <c r="N401" s="27"/>
      <c r="AB401" s="29" t="s">
        <v>0</v>
      </c>
      <c r="CA401" s="26">
        <f t="shared" si="93"/>
        <v>373</v>
      </c>
      <c r="CB401" s="88" t="str">
        <f t="shared" si="88"/>
        <v/>
      </c>
      <c r="CC401" s="47" t="str">
        <f t="shared" si="89"/>
        <v/>
      </c>
      <c r="CD401" s="81" t="str">
        <f t="shared" si="90"/>
        <v/>
      </c>
      <c r="CE401" s="47" t="str">
        <f t="shared" si="91"/>
        <v/>
      </c>
      <c r="CF401" s="47">
        <f t="shared" si="101"/>
        <v>0</v>
      </c>
      <c r="CG401" s="47">
        <f t="shared" si="94"/>
        <v>0</v>
      </c>
      <c r="CH401" s="47">
        <f t="shared" si="92"/>
        <v>0</v>
      </c>
    </row>
    <row r="402" spans="1:86" x14ac:dyDescent="0.25">
      <c r="A402" s="93" t="str">
        <f t="shared" si="95"/>
        <v/>
      </c>
      <c r="B402" s="94" t="str">
        <f t="shared" si="96"/>
        <v/>
      </c>
      <c r="C402" s="95">
        <f t="shared" si="97"/>
        <v>0</v>
      </c>
      <c r="D402" s="96">
        <f t="shared" si="98"/>
        <v>0</v>
      </c>
      <c r="E402" s="95">
        <f t="shared" si="103"/>
        <v>0</v>
      </c>
      <c r="F402" s="95"/>
      <c r="G402" s="95">
        <f t="shared" si="102"/>
        <v>0</v>
      </c>
      <c r="H402" s="95">
        <f t="shared" si="99"/>
        <v>0</v>
      </c>
      <c r="I402" s="95">
        <f t="shared" si="100"/>
        <v>0</v>
      </c>
      <c r="J402" s="95"/>
      <c r="N402" s="27"/>
      <c r="AB402" s="29" t="s">
        <v>0</v>
      </c>
      <c r="CA402" s="26">
        <f t="shared" si="93"/>
        <v>374</v>
      </c>
      <c r="CB402" s="88" t="str">
        <f t="shared" si="88"/>
        <v/>
      </c>
      <c r="CC402" s="47" t="str">
        <f t="shared" si="89"/>
        <v/>
      </c>
      <c r="CD402" s="81" t="str">
        <f t="shared" si="90"/>
        <v/>
      </c>
      <c r="CE402" s="47" t="str">
        <f t="shared" si="91"/>
        <v/>
      </c>
      <c r="CF402" s="47">
        <f t="shared" si="101"/>
        <v>0</v>
      </c>
      <c r="CG402" s="47">
        <f t="shared" si="94"/>
        <v>0</v>
      </c>
      <c r="CH402" s="47">
        <f t="shared" si="92"/>
        <v>0</v>
      </c>
    </row>
    <row r="403" spans="1:86" x14ac:dyDescent="0.25">
      <c r="A403" s="93" t="str">
        <f t="shared" si="95"/>
        <v/>
      </c>
      <c r="B403" s="94" t="str">
        <f t="shared" si="96"/>
        <v/>
      </c>
      <c r="C403" s="95">
        <f t="shared" si="97"/>
        <v>0</v>
      </c>
      <c r="D403" s="96">
        <f t="shared" si="98"/>
        <v>0</v>
      </c>
      <c r="E403" s="95">
        <f t="shared" si="103"/>
        <v>0</v>
      </c>
      <c r="F403" s="95"/>
      <c r="G403" s="95">
        <f t="shared" si="102"/>
        <v>0</v>
      </c>
      <c r="H403" s="95">
        <f t="shared" si="99"/>
        <v>0</v>
      </c>
      <c r="I403" s="95">
        <f t="shared" si="100"/>
        <v>0</v>
      </c>
      <c r="J403" s="95"/>
      <c r="N403" s="27"/>
      <c r="AB403" s="29" t="s">
        <v>0</v>
      </c>
      <c r="CA403" s="26">
        <f t="shared" si="93"/>
        <v>375</v>
      </c>
      <c r="CB403" s="88" t="str">
        <f t="shared" si="88"/>
        <v/>
      </c>
      <c r="CC403" s="47" t="str">
        <f t="shared" si="89"/>
        <v/>
      </c>
      <c r="CD403" s="81" t="str">
        <f t="shared" si="90"/>
        <v/>
      </c>
      <c r="CE403" s="47" t="str">
        <f t="shared" si="91"/>
        <v/>
      </c>
      <c r="CF403" s="47">
        <f t="shared" si="101"/>
        <v>0</v>
      </c>
      <c r="CG403" s="47">
        <f t="shared" si="94"/>
        <v>0</v>
      </c>
      <c r="CH403" s="47">
        <f t="shared" si="92"/>
        <v>0</v>
      </c>
    </row>
    <row r="404" spans="1:86" x14ac:dyDescent="0.25">
      <c r="A404" s="93" t="str">
        <f t="shared" si="95"/>
        <v/>
      </c>
      <c r="B404" s="94" t="str">
        <f t="shared" si="96"/>
        <v/>
      </c>
      <c r="C404" s="95">
        <f t="shared" si="97"/>
        <v>0</v>
      </c>
      <c r="D404" s="96">
        <f t="shared" si="98"/>
        <v>0</v>
      </c>
      <c r="E404" s="95">
        <f t="shared" si="103"/>
        <v>0</v>
      </c>
      <c r="F404" s="95"/>
      <c r="G404" s="95">
        <f t="shared" si="102"/>
        <v>0</v>
      </c>
      <c r="H404" s="95">
        <f t="shared" si="99"/>
        <v>0</v>
      </c>
      <c r="I404" s="95">
        <f t="shared" si="100"/>
        <v>0</v>
      </c>
      <c r="J404" s="95"/>
      <c r="N404" s="27"/>
      <c r="AB404" s="29" t="s">
        <v>0</v>
      </c>
    </row>
    <row r="405" spans="1:86" x14ac:dyDescent="0.25">
      <c r="A405" s="93" t="str">
        <f t="shared" si="95"/>
        <v/>
      </c>
      <c r="B405" s="94" t="str">
        <f t="shared" si="96"/>
        <v/>
      </c>
      <c r="C405" s="95">
        <f t="shared" si="97"/>
        <v>0</v>
      </c>
      <c r="D405" s="96">
        <f t="shared" si="98"/>
        <v>0</v>
      </c>
      <c r="E405" s="95">
        <f t="shared" si="103"/>
        <v>0</v>
      </c>
      <c r="F405" s="95"/>
      <c r="G405" s="95">
        <f t="shared" si="102"/>
        <v>0</v>
      </c>
      <c r="H405" s="95">
        <f t="shared" si="99"/>
        <v>0</v>
      </c>
      <c r="I405" s="95">
        <f t="shared" si="100"/>
        <v>0</v>
      </c>
      <c r="J405" s="95"/>
      <c r="N405" s="27"/>
      <c r="AB405" s="29" t="s">
        <v>0</v>
      </c>
    </row>
    <row r="406" spans="1:86" x14ac:dyDescent="0.25">
      <c r="A406" s="93" t="str">
        <f t="shared" si="95"/>
        <v/>
      </c>
      <c r="B406" s="94" t="str">
        <f t="shared" si="96"/>
        <v/>
      </c>
      <c r="C406" s="95">
        <f t="shared" si="97"/>
        <v>0</v>
      </c>
      <c r="D406" s="96">
        <f t="shared" si="98"/>
        <v>0</v>
      </c>
      <c r="E406" s="95">
        <f t="shared" si="103"/>
        <v>0</v>
      </c>
      <c r="F406" s="95"/>
      <c r="G406" s="95">
        <f t="shared" si="102"/>
        <v>0</v>
      </c>
      <c r="H406" s="95">
        <f t="shared" si="99"/>
        <v>0</v>
      </c>
      <c r="I406" s="95">
        <f t="shared" si="100"/>
        <v>0</v>
      </c>
      <c r="J406" s="95"/>
      <c r="N406" s="27"/>
      <c r="AB406" s="29" t="s">
        <v>0</v>
      </c>
    </row>
    <row r="407" spans="1:86" x14ac:dyDescent="0.25">
      <c r="A407" s="93" t="str">
        <f t="shared" si="95"/>
        <v/>
      </c>
      <c r="B407" s="94" t="str">
        <f t="shared" si="96"/>
        <v/>
      </c>
      <c r="C407" s="95">
        <f t="shared" si="97"/>
        <v>0</v>
      </c>
      <c r="D407" s="96">
        <f t="shared" si="98"/>
        <v>0</v>
      </c>
      <c r="E407" s="95">
        <f t="shared" si="103"/>
        <v>0</v>
      </c>
      <c r="F407" s="95"/>
      <c r="G407" s="95">
        <f t="shared" si="102"/>
        <v>0</v>
      </c>
      <c r="H407" s="95">
        <f t="shared" si="99"/>
        <v>0</v>
      </c>
      <c r="I407" s="95">
        <f t="shared" si="100"/>
        <v>0</v>
      </c>
      <c r="J407" s="95"/>
      <c r="N407" s="27"/>
      <c r="AB407" s="29" t="s">
        <v>0</v>
      </c>
    </row>
    <row r="408" spans="1:86" x14ac:dyDescent="0.25">
      <c r="A408" s="93" t="str">
        <f t="shared" si="95"/>
        <v/>
      </c>
      <c r="B408" s="94" t="str">
        <f t="shared" si="96"/>
        <v/>
      </c>
      <c r="C408" s="95">
        <f t="shared" si="97"/>
        <v>0</v>
      </c>
      <c r="D408" s="96">
        <f t="shared" si="98"/>
        <v>0</v>
      </c>
      <c r="E408" s="95">
        <f t="shared" si="103"/>
        <v>0</v>
      </c>
      <c r="F408" s="95"/>
      <c r="G408" s="95">
        <f>IF(G396 &gt; 1, IF(I407&lt;$E$13,(I407-D408+C408),G396), 0)</f>
        <v>0</v>
      </c>
      <c r="H408" s="95">
        <f t="shared" si="99"/>
        <v>0</v>
      </c>
      <c r="I408" s="95">
        <f t="shared" si="100"/>
        <v>0</v>
      </c>
      <c r="J408" s="95"/>
      <c r="N408" s="27"/>
      <c r="AB408" s="29" t="s">
        <v>0</v>
      </c>
    </row>
    <row r="409" spans="1:86" x14ac:dyDescent="0.25">
      <c r="A409" s="93" t="str">
        <f t="shared" si="95"/>
        <v/>
      </c>
      <c r="B409" s="94" t="str">
        <f t="shared" si="96"/>
        <v/>
      </c>
      <c r="C409" s="95">
        <f t="shared" si="97"/>
        <v>0</v>
      </c>
      <c r="D409" s="96">
        <f t="shared" si="98"/>
        <v>0</v>
      </c>
      <c r="E409" s="95">
        <f t="shared" si="103"/>
        <v>0</v>
      </c>
      <c r="F409" s="95"/>
      <c r="G409" s="95">
        <f>IF(G397 &gt; 1, IF(I408&lt;$E$13,(I408-D409+C409),G397), 0)</f>
        <v>0</v>
      </c>
      <c r="H409" s="95">
        <f t="shared" si="99"/>
        <v>0</v>
      </c>
      <c r="I409" s="95">
        <f t="shared" si="100"/>
        <v>0</v>
      </c>
      <c r="J409" s="95"/>
      <c r="N409" s="27"/>
      <c r="AB409" s="29" t="s">
        <v>0</v>
      </c>
    </row>
    <row r="410" spans="1:86" x14ac:dyDescent="0.25">
      <c r="A410" s="98"/>
      <c r="B410" s="98"/>
      <c r="C410" s="99"/>
      <c r="D410" s="98"/>
      <c r="E410" s="99"/>
      <c r="F410" s="99"/>
      <c r="G410" s="99"/>
      <c r="H410" s="99"/>
      <c r="I410" s="99"/>
      <c r="J410" s="99"/>
      <c r="N410" s="27"/>
      <c r="AB410" s="29" t="s">
        <v>0</v>
      </c>
    </row>
  </sheetData>
  <mergeCells count="64">
    <mergeCell ref="CF11:CH11"/>
    <mergeCell ref="CF14:CG14"/>
    <mergeCell ref="CB13:CD13"/>
    <mergeCell ref="CB14:CD14"/>
    <mergeCell ref="CB12:CD12"/>
    <mergeCell ref="CF12:CG12"/>
    <mergeCell ref="CF13:CG13"/>
    <mergeCell ref="CB5:CE5"/>
    <mergeCell ref="CF5:CH5"/>
    <mergeCell ref="CC6:CD6"/>
    <mergeCell ref="CF6:CG6"/>
    <mergeCell ref="CF21:CG21"/>
    <mergeCell ref="CB15:CD15"/>
    <mergeCell ref="CF15:CG15"/>
    <mergeCell ref="CF16:CG16"/>
    <mergeCell ref="CB17:CE17"/>
    <mergeCell ref="CF17:CG17"/>
    <mergeCell ref="CB11:CE11"/>
    <mergeCell ref="CB7:CD7"/>
    <mergeCell ref="CF7:CG7"/>
    <mergeCell ref="CF8:CG8"/>
    <mergeCell ref="CB9:CD9"/>
    <mergeCell ref="CF9:CG9"/>
    <mergeCell ref="G12:H12"/>
    <mergeCell ref="G18:H18"/>
    <mergeCell ref="CA24:CC24"/>
    <mergeCell ref="CA25:CA26"/>
    <mergeCell ref="CB18:CD18"/>
    <mergeCell ref="CB19:CD19"/>
    <mergeCell ref="CB21:CD21"/>
    <mergeCell ref="CB20:CD20"/>
    <mergeCell ref="A33:A34"/>
    <mergeCell ref="B17:E17"/>
    <mergeCell ref="A31:C31"/>
    <mergeCell ref="CF19:CG19"/>
    <mergeCell ref="CF20:CG20"/>
    <mergeCell ref="B13:D13"/>
    <mergeCell ref="G13:H13"/>
    <mergeCell ref="G17:H17"/>
    <mergeCell ref="G19:H19"/>
    <mergeCell ref="G16:H16"/>
    <mergeCell ref="G15:H15"/>
    <mergeCell ref="B5:E5"/>
    <mergeCell ref="G7:H7"/>
    <mergeCell ref="G6:H6"/>
    <mergeCell ref="C6:D6"/>
    <mergeCell ref="B7:D7"/>
    <mergeCell ref="G5:I5"/>
    <mergeCell ref="C8:D8"/>
    <mergeCell ref="G8:H8"/>
    <mergeCell ref="G21:H21"/>
    <mergeCell ref="G20:H20"/>
    <mergeCell ref="G9:H9"/>
    <mergeCell ref="B9:D9"/>
    <mergeCell ref="B14:D14"/>
    <mergeCell ref="G11:I11"/>
    <mergeCell ref="G14:H14"/>
    <mergeCell ref="B20:D20"/>
    <mergeCell ref="B11:E11"/>
    <mergeCell ref="B15:D15"/>
    <mergeCell ref="B19:D19"/>
    <mergeCell ref="B21:D21"/>
    <mergeCell ref="B18:D18"/>
    <mergeCell ref="B12:D12"/>
  </mergeCells>
  <phoneticPr fontId="33" type="noConversion"/>
  <pageMargins left="0.7" right="0.7" top="0.75" bottom="0.75" header="0.3" footer="0.3"/>
  <pageSetup scale="64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C201"/>
  <sheetViews>
    <sheetView topLeftCell="A15" workbookViewId="0">
      <selection activeCell="A56" sqref="A56"/>
    </sheetView>
  </sheetViews>
  <sheetFormatPr defaultRowHeight="12.75" x14ac:dyDescent="0.2"/>
  <cols>
    <col min="1" max="1" width="45.85546875" customWidth="1"/>
    <col min="5" max="5" width="17.140625" customWidth="1"/>
    <col min="6" max="6" width="23.28515625" customWidth="1"/>
    <col min="28" max="29" width="12.42578125" hidden="1" customWidth="1"/>
  </cols>
  <sheetData>
    <row r="1" spans="1:26" ht="28.5" thickBot="1" x14ac:dyDescent="0.25">
      <c r="A1" s="307" t="s">
        <v>117</v>
      </c>
      <c r="B1" s="308"/>
      <c r="C1" s="309"/>
      <c r="D1" s="168"/>
      <c r="E1" s="168"/>
      <c r="F1" s="169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26" ht="27.75" x14ac:dyDescent="0.2">
      <c r="A2" s="170"/>
      <c r="B2" s="170"/>
      <c r="C2" s="170"/>
      <c r="D2" s="168"/>
      <c r="E2" s="168"/>
      <c r="F2" s="169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3" spans="1:26" ht="13.5" thickBot="1" x14ac:dyDescent="0.25">
      <c r="A3" s="168"/>
      <c r="B3" s="147" t="s">
        <v>118</v>
      </c>
      <c r="C3" s="147" t="s">
        <v>119</v>
      </c>
      <c r="D3" s="168"/>
      <c r="E3" s="168"/>
      <c r="F3" s="169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spans="1:26" x14ac:dyDescent="0.2">
      <c r="A4" s="310"/>
      <c r="B4" s="311"/>
      <c r="C4" s="312"/>
      <c r="D4" s="168"/>
      <c r="E4" s="168"/>
      <c r="F4" s="169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</row>
    <row r="5" spans="1:26" x14ac:dyDescent="0.2">
      <c r="A5" s="171" t="s">
        <v>120</v>
      </c>
      <c r="B5" s="172" t="s">
        <v>121</v>
      </c>
      <c r="C5" s="173"/>
      <c r="D5" s="168"/>
      <c r="E5" s="168"/>
      <c r="F5" s="169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</row>
    <row r="6" spans="1:26" x14ac:dyDescent="0.2">
      <c r="A6" s="171" t="s">
        <v>122</v>
      </c>
      <c r="B6" s="172" t="s">
        <v>121</v>
      </c>
      <c r="C6" s="173" t="s">
        <v>0</v>
      </c>
      <c r="D6" s="168"/>
      <c r="E6" s="174"/>
      <c r="F6" s="169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</row>
    <row r="7" spans="1:26" x14ac:dyDescent="0.2">
      <c r="A7" s="171" t="s">
        <v>123</v>
      </c>
      <c r="B7" s="172" t="s">
        <v>121</v>
      </c>
      <c r="C7" s="173" t="s">
        <v>0</v>
      </c>
      <c r="D7" s="168"/>
      <c r="E7" s="175"/>
      <c r="F7" s="169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</row>
    <row r="8" spans="1:26" ht="6.75" customHeight="1" x14ac:dyDescent="0.2">
      <c r="A8" s="313"/>
      <c r="B8" s="314"/>
      <c r="C8" s="315"/>
      <c r="D8" s="168"/>
      <c r="E8" s="176"/>
      <c r="F8" s="169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spans="1:26" x14ac:dyDescent="0.2">
      <c r="A9" s="171" t="s">
        <v>124</v>
      </c>
      <c r="B9" s="316">
        <v>0.25</v>
      </c>
      <c r="C9" s="317"/>
      <c r="D9" s="168"/>
      <c r="E9" s="168"/>
      <c r="F9" s="169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spans="1:26" ht="6.75" customHeight="1" x14ac:dyDescent="0.2">
      <c r="A10" s="330"/>
      <c r="B10" s="331"/>
      <c r="C10" s="332"/>
      <c r="D10" s="168"/>
      <c r="E10" s="168"/>
      <c r="F10" s="169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pans="1:26" x14ac:dyDescent="0.2">
      <c r="A11" s="171" t="s">
        <v>125</v>
      </c>
      <c r="B11" s="316">
        <v>0.15</v>
      </c>
      <c r="C11" s="317"/>
      <c r="D11" s="168"/>
      <c r="E11" s="168"/>
      <c r="F11" s="169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spans="1:26" ht="7.5" customHeight="1" x14ac:dyDescent="0.2">
      <c r="A12" s="330"/>
      <c r="B12" s="331"/>
      <c r="C12" s="332"/>
      <c r="D12" s="168"/>
      <c r="E12" s="168"/>
      <c r="F12" s="169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spans="1:26" x14ac:dyDescent="0.2">
      <c r="A13" s="171" t="s">
        <v>126</v>
      </c>
      <c r="B13" s="333">
        <v>20</v>
      </c>
      <c r="C13" s="334"/>
      <c r="D13" s="168"/>
      <c r="E13" s="168"/>
      <c r="F13" s="169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  <row r="14" spans="1:26" ht="6" customHeight="1" thickBot="1" x14ac:dyDescent="0.25">
      <c r="A14" s="318"/>
      <c r="B14" s="319"/>
      <c r="C14" s="320"/>
      <c r="D14" s="168"/>
      <c r="E14" s="168"/>
      <c r="F14" s="169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</row>
    <row r="15" spans="1:26" x14ac:dyDescent="0.2">
      <c r="A15" s="168"/>
      <c r="B15" s="168"/>
      <c r="C15" s="168"/>
      <c r="D15" s="177"/>
      <c r="E15" s="168"/>
      <c r="F15" s="169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</row>
    <row r="16" spans="1:26" ht="13.5" thickBot="1" x14ac:dyDescent="0.25">
      <c r="A16" s="169"/>
      <c r="B16" s="168"/>
      <c r="C16" s="168"/>
      <c r="D16" s="177"/>
      <c r="E16" s="168"/>
      <c r="F16" s="169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</row>
    <row r="17" spans="1:26" ht="43.5" customHeight="1" x14ac:dyDescent="0.2">
      <c r="A17" s="321" t="s">
        <v>127</v>
      </c>
      <c r="B17" s="322"/>
      <c r="C17" s="322"/>
      <c r="D17" s="322"/>
      <c r="E17" s="323"/>
      <c r="F17" s="178" t="s">
        <v>128</v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</row>
    <row r="18" spans="1:26" ht="4.5" hidden="1" customHeight="1" thickBot="1" x14ac:dyDescent="0.25">
      <c r="A18" s="324"/>
      <c r="B18" s="325"/>
      <c r="C18" s="325"/>
      <c r="D18" s="325"/>
      <c r="E18" s="325"/>
      <c r="F18" s="32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</row>
    <row r="19" spans="1:26" ht="18.75" customHeight="1" thickBot="1" x14ac:dyDescent="0.25">
      <c r="A19" s="327" t="s">
        <v>129</v>
      </c>
      <c r="B19" s="328"/>
      <c r="C19" s="328"/>
      <c r="D19" s="328"/>
      <c r="E19" s="329"/>
      <c r="F19" s="179" t="str">
        <f>IF(AND($B$5="x", $B$6="x", $B$7="x"), "* PROFILE FOCUS *", "" )</f>
        <v>* PROFILE FOCUS *</v>
      </c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</row>
    <row r="20" spans="1:26" ht="6" customHeight="1" thickBot="1" x14ac:dyDescent="0.25">
      <c r="A20" s="180"/>
      <c r="B20" s="181"/>
      <c r="C20" s="181"/>
      <c r="D20" s="181"/>
      <c r="E20" s="182"/>
      <c r="F20" s="183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</row>
    <row r="21" spans="1:26" ht="20.25" customHeight="1" thickBot="1" x14ac:dyDescent="0.25">
      <c r="A21" s="335" t="s">
        <v>130</v>
      </c>
      <c r="B21" s="336"/>
      <c r="C21" s="336"/>
      <c r="D21" s="337"/>
      <c r="E21" s="184">
        <f>(1+$B$9)*EQUITYRECAPTURE!$I$21</f>
        <v>0</v>
      </c>
      <c r="F21" s="185">
        <f>$E$23*$B$13</f>
        <v>0</v>
      </c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</row>
    <row r="22" spans="1:26" ht="5.25" customHeight="1" thickBot="1" x14ac:dyDescent="0.25">
      <c r="A22" s="186"/>
      <c r="B22" s="187"/>
      <c r="C22" s="187"/>
      <c r="D22" s="187"/>
      <c r="E22" s="188"/>
      <c r="F22" s="183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</row>
    <row r="23" spans="1:26" ht="18.75" customHeight="1" thickBot="1" x14ac:dyDescent="0.25">
      <c r="A23" s="338" t="s">
        <v>131</v>
      </c>
      <c r="B23" s="339"/>
      <c r="C23" s="339"/>
      <c r="D23" s="340"/>
      <c r="E23" s="189">
        <f>PMT(EQUITYRECAPTURE!$I$15,'Investment Tax Profile'!$B$13,'Investment Tax Profile'!$E$21)*-'Investment Tax Profile'!$B$13/$B$13</f>
        <v>0</v>
      </c>
      <c r="F23" s="190" t="s">
        <v>132</v>
      </c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4" spans="1:26" ht="6" customHeight="1" thickBot="1" x14ac:dyDescent="0.25">
      <c r="A24" s="344"/>
      <c r="B24" s="345"/>
      <c r="C24" s="345"/>
      <c r="D24" s="345"/>
      <c r="E24" s="345"/>
      <c r="F24" s="346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</row>
    <row r="25" spans="1:26" ht="18.75" customHeight="1" thickBot="1" x14ac:dyDescent="0.25">
      <c r="A25" s="327" t="s">
        <v>133</v>
      </c>
      <c r="B25" s="328"/>
      <c r="C25" s="328"/>
      <c r="D25" s="328"/>
      <c r="E25" s="329"/>
      <c r="F25" s="179" t="str">
        <f>IF(AND($B$5="x", $B$6="x", $C$7="x"), "* PROFILE FOCUS *", "" )</f>
        <v/>
      </c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</row>
    <row r="26" spans="1:26" ht="6.75" customHeight="1" thickBot="1" x14ac:dyDescent="0.25">
      <c r="A26" s="191"/>
      <c r="B26" s="192"/>
      <c r="C26" s="192"/>
      <c r="D26" s="192"/>
      <c r="E26" s="193"/>
      <c r="F26" s="183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</row>
    <row r="27" spans="1:26" ht="17.25" customHeight="1" thickBot="1" x14ac:dyDescent="0.25">
      <c r="A27" s="335" t="s">
        <v>130</v>
      </c>
      <c r="B27" s="336"/>
      <c r="C27" s="336"/>
      <c r="D27" s="337"/>
      <c r="E27" s="184">
        <f>(1+$B$9)*EQUITYRECAPTURE!$I$21</f>
        <v>0</v>
      </c>
      <c r="F27" s="185">
        <f>$E$29*$B$13</f>
        <v>0</v>
      </c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</row>
    <row r="28" spans="1:26" ht="5.25" customHeight="1" thickBot="1" x14ac:dyDescent="0.25">
      <c r="A28" s="186"/>
      <c r="B28" s="187"/>
      <c r="C28" s="187"/>
      <c r="D28" s="187"/>
      <c r="E28" s="194"/>
      <c r="F28" s="183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spans="1:26" ht="17.25" customHeight="1" thickBot="1" x14ac:dyDescent="0.25">
      <c r="A29" s="338" t="s">
        <v>131</v>
      </c>
      <c r="B29" s="339"/>
      <c r="C29" s="339"/>
      <c r="D29" s="340"/>
      <c r="E29" s="189">
        <f>(((PMT(EQUITYRECAPTURE!$I$15,'Investment Tax Profile'!$B$13,'Investment Tax Profile'!$E$21)*-'Investment Tax Profile'!$B$13/$B$13)-((PMT(EQUITYRECAPTURE!$I$15,'Investment Tax Profile'!$B$13,'Investment Tax Profile'!$E$21)*-'Investment Tax Profile'!$B$13/$B$13)*$B$9))*$B$13)/$B$13</f>
        <v>0</v>
      </c>
      <c r="F29" s="190" t="s">
        <v>134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</row>
    <row r="30" spans="1:26" ht="3.75" customHeight="1" thickBot="1" x14ac:dyDescent="0.25">
      <c r="A30" s="341"/>
      <c r="B30" s="342"/>
      <c r="C30" s="342"/>
      <c r="D30" s="342"/>
      <c r="E30" s="342"/>
      <c r="F30" s="343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</row>
    <row r="31" spans="1:26" ht="18" customHeight="1" thickBot="1" x14ac:dyDescent="0.25">
      <c r="A31" s="327" t="s">
        <v>135</v>
      </c>
      <c r="B31" s="328"/>
      <c r="C31" s="328"/>
      <c r="D31" s="328"/>
      <c r="E31" s="329"/>
      <c r="F31" s="179" t="str">
        <f>IF(AND($C$5="x", $B$6="x", $C$7="x"), "* PROFILE FOCUS *", "" )</f>
        <v/>
      </c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</row>
    <row r="32" spans="1:26" ht="5.25" customHeight="1" thickBot="1" x14ac:dyDescent="0.25">
      <c r="A32" s="191"/>
      <c r="B32" s="192"/>
      <c r="C32" s="192"/>
      <c r="D32" s="192"/>
      <c r="E32" s="193"/>
      <c r="F32" s="183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</row>
    <row r="33" spans="1:26" ht="15.75" customHeight="1" thickBot="1" x14ac:dyDescent="0.25">
      <c r="A33" s="335" t="s">
        <v>130</v>
      </c>
      <c r="B33" s="336"/>
      <c r="C33" s="336"/>
      <c r="D33" s="337"/>
      <c r="E33" s="184">
        <f>EQUITYRECAPTURE!$I$21</f>
        <v>0</v>
      </c>
      <c r="F33" s="185">
        <f>$E$35*$B$13</f>
        <v>0</v>
      </c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</row>
    <row r="34" spans="1:26" ht="4.5" customHeight="1" thickBot="1" x14ac:dyDescent="0.25">
      <c r="A34" s="195"/>
      <c r="B34" s="16"/>
      <c r="C34" s="16"/>
      <c r="D34" s="196"/>
      <c r="E34" s="197"/>
      <c r="F34" s="183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</row>
    <row r="35" spans="1:26" ht="18.75" customHeight="1" thickBot="1" x14ac:dyDescent="0.25">
      <c r="A35" s="338" t="s">
        <v>131</v>
      </c>
      <c r="B35" s="339"/>
      <c r="C35" s="339"/>
      <c r="D35" s="340"/>
      <c r="E35" s="189">
        <f>(((PMT(EQUITYRECAPTURE!$I$15,'Investment Tax Profile'!$B$13,'Investment Tax Profile'!$E$33)*-'Investment Tax Profile'!$B$13/$B$13)-((PMT(EQUITYRECAPTURE!$I$15,'Investment Tax Profile'!$B$13,'Investment Tax Profile'!$E$33)*-'Investment Tax Profile'!$B$13/$B$13)*$B$9))*$B$13)/$B$13</f>
        <v>0</v>
      </c>
      <c r="F35" s="190" t="s">
        <v>136</v>
      </c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</row>
    <row r="36" spans="1:26" ht="6" customHeight="1" thickBot="1" x14ac:dyDescent="0.25">
      <c r="A36" s="347"/>
      <c r="B36" s="348"/>
      <c r="C36" s="348"/>
      <c r="D36" s="348"/>
      <c r="E36" s="348"/>
      <c r="F36" s="349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</row>
    <row r="37" spans="1:26" ht="20.25" customHeight="1" thickBot="1" x14ac:dyDescent="0.25">
      <c r="A37" s="327" t="s">
        <v>137</v>
      </c>
      <c r="B37" s="328"/>
      <c r="C37" s="328"/>
      <c r="D37" s="328"/>
      <c r="E37" s="329"/>
      <c r="F37" s="179" t="str">
        <f>IF(AND($C$5="x", $C$6="x", $C$7="x"), "* PROFILE FOCUS *", "" )</f>
        <v/>
      </c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</row>
    <row r="38" spans="1:26" ht="6" customHeight="1" thickBot="1" x14ac:dyDescent="0.25">
      <c r="A38" s="191"/>
      <c r="B38" s="192"/>
      <c r="C38" s="192"/>
      <c r="D38" s="192"/>
      <c r="E38" s="193"/>
      <c r="F38" s="183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</row>
    <row r="39" spans="1:26" ht="16.5" customHeight="1" thickBot="1" x14ac:dyDescent="0.25">
      <c r="A39" s="335" t="s">
        <v>130</v>
      </c>
      <c r="B39" s="336"/>
      <c r="C39" s="336"/>
      <c r="D39" s="337"/>
      <c r="E39" s="184">
        <f>EQUITYRECAPTURE!$I$21-($AC$59+$AC$60)</f>
        <v>0</v>
      </c>
      <c r="F39" s="185">
        <f>$E$41*$B$13</f>
        <v>0</v>
      </c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</row>
    <row r="40" spans="1:26" ht="4.5" customHeight="1" thickBot="1" x14ac:dyDescent="0.25">
      <c r="A40" s="195"/>
      <c r="B40" s="16"/>
      <c r="C40" s="16"/>
      <c r="D40" s="196"/>
      <c r="E40" s="197"/>
      <c r="F40" s="183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</row>
    <row r="41" spans="1:26" ht="15.75" customHeight="1" thickBot="1" x14ac:dyDescent="0.25">
      <c r="A41" s="338" t="s">
        <v>131</v>
      </c>
      <c r="B41" s="339"/>
      <c r="C41" s="339"/>
      <c r="D41" s="340"/>
      <c r="E41" s="189">
        <f>(((PMT(EQUITYRECAPTURE!$I$15,'Investment Tax Profile'!$B$13,'Investment Tax Profile'!$E$39)*-'Investment Tax Profile'!$B$13/$B$13)-((PMT(EQUITYRECAPTURE!$I$15,'Investment Tax Profile'!$B$13,'Investment Tax Profile'!$E$39)*-'Investment Tax Profile'!$B$13/$B$13)*$B$9))*$B$13)/$B$13</f>
        <v>0</v>
      </c>
      <c r="F41" s="190" t="s">
        <v>138</v>
      </c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</row>
    <row r="42" spans="1:26" ht="5.25" customHeight="1" thickBot="1" x14ac:dyDescent="0.25">
      <c r="A42" s="347"/>
      <c r="B42" s="348"/>
      <c r="C42" s="348"/>
      <c r="D42" s="348"/>
      <c r="E42" s="348"/>
      <c r="F42" s="349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</row>
    <row r="43" spans="1:26" ht="18.75" customHeight="1" thickBot="1" x14ac:dyDescent="0.25">
      <c r="A43" s="327" t="s">
        <v>139</v>
      </c>
      <c r="B43" s="328"/>
      <c r="C43" s="328"/>
      <c r="D43" s="328"/>
      <c r="E43" s="329"/>
      <c r="F43" s="179" t="str">
        <f>IF(AND($C$5="x", $B$6="x", $B$7="x"), "* PROFILE FOCUS *", "" )</f>
        <v/>
      </c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</row>
    <row r="44" spans="1:26" ht="6" customHeight="1" thickBot="1" x14ac:dyDescent="0.25">
      <c r="A44" s="191"/>
      <c r="B44" s="192"/>
      <c r="C44" s="192"/>
      <c r="D44" s="192"/>
      <c r="E44" s="193"/>
      <c r="F44" s="183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</row>
    <row r="45" spans="1:26" ht="18" customHeight="1" thickBot="1" x14ac:dyDescent="0.25">
      <c r="A45" s="335" t="s">
        <v>130</v>
      </c>
      <c r="B45" s="336"/>
      <c r="C45" s="336"/>
      <c r="D45" s="337"/>
      <c r="E45" s="184">
        <f>EQUITYRECAPTURE!$I$21</f>
        <v>0</v>
      </c>
      <c r="F45" s="185">
        <f>$E$47*$B$13</f>
        <v>0</v>
      </c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</row>
    <row r="46" spans="1:26" ht="4.5" customHeight="1" thickBot="1" x14ac:dyDescent="0.25">
      <c r="A46" s="195"/>
      <c r="B46" s="16"/>
      <c r="C46" s="16"/>
      <c r="D46" s="196"/>
      <c r="E46" s="197"/>
      <c r="F46" s="183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</row>
    <row r="47" spans="1:26" ht="15.75" customHeight="1" thickBot="1" x14ac:dyDescent="0.25">
      <c r="A47" s="338" t="s">
        <v>131</v>
      </c>
      <c r="B47" s="339"/>
      <c r="C47" s="339"/>
      <c r="D47" s="340"/>
      <c r="E47" s="189">
        <f>PMT(EQUITYRECAPTURE!$I$15,'Investment Tax Profile'!$B$13,'Investment Tax Profile'!$E$45)*-'Investment Tax Profile'!$B$13/$B$13</f>
        <v>0</v>
      </c>
      <c r="F47" s="190" t="s">
        <v>140</v>
      </c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</row>
    <row r="48" spans="1:26" ht="5.25" customHeight="1" thickBot="1" x14ac:dyDescent="0.25">
      <c r="A48" s="347"/>
      <c r="B48" s="348"/>
      <c r="C48" s="348"/>
      <c r="D48" s="348"/>
      <c r="E48" s="348"/>
      <c r="F48" s="349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</row>
    <row r="49" spans="1:29" ht="18.75" customHeight="1" thickBot="1" x14ac:dyDescent="0.25">
      <c r="A49" s="327" t="s">
        <v>141</v>
      </c>
      <c r="B49" s="328"/>
      <c r="C49" s="328"/>
      <c r="D49" s="328"/>
      <c r="E49" s="329"/>
      <c r="F49" s="179" t="str">
        <f>IF(AND($C$5="x", $C$6="x", $B$7="x"), "* PROFILE FOCUS *", "" )</f>
        <v/>
      </c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</row>
    <row r="50" spans="1:29" ht="4.5" customHeight="1" thickBot="1" x14ac:dyDescent="0.25">
      <c r="A50" s="191"/>
      <c r="B50" s="192"/>
      <c r="C50" s="192"/>
      <c r="D50" s="192"/>
      <c r="E50" s="193"/>
      <c r="F50" s="183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</row>
    <row r="51" spans="1:29" ht="19.5" customHeight="1" thickBot="1" x14ac:dyDescent="0.25">
      <c r="A51" s="335" t="s">
        <v>130</v>
      </c>
      <c r="B51" s="336"/>
      <c r="C51" s="336"/>
      <c r="D51" s="337"/>
      <c r="E51" s="184">
        <f>EQUITYRECAPTURE!$I$21-($AC$59+$AC$60)</f>
        <v>0</v>
      </c>
      <c r="F51" s="185">
        <f>$E$53*$B$13</f>
        <v>0</v>
      </c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spans="1:29" ht="4.5" customHeight="1" thickBot="1" x14ac:dyDescent="0.25">
      <c r="A52" s="195"/>
      <c r="B52" s="16"/>
      <c r="C52" s="16"/>
      <c r="D52" s="196"/>
      <c r="E52" s="197"/>
      <c r="F52" s="183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</row>
    <row r="53" spans="1:29" ht="18.75" customHeight="1" thickBot="1" x14ac:dyDescent="0.25">
      <c r="A53" s="335" t="s">
        <v>131</v>
      </c>
      <c r="B53" s="336"/>
      <c r="C53" s="336"/>
      <c r="D53" s="337"/>
      <c r="E53" s="184">
        <f>PMT(EQUITYRECAPTURE!$I$15,'Investment Tax Profile'!$B$13,'Investment Tax Profile'!$E$51)*-'Investment Tax Profile'!$B$13/$B$13</f>
        <v>0</v>
      </c>
      <c r="F53" s="190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</row>
    <row r="54" spans="1:29" ht="4.5" customHeight="1" thickBot="1" x14ac:dyDescent="0.25">
      <c r="A54" s="347"/>
      <c r="B54" s="348"/>
      <c r="C54" s="348"/>
      <c r="D54" s="348"/>
      <c r="E54" s="348"/>
      <c r="F54" s="349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</row>
    <row r="55" spans="1:29" x14ac:dyDescent="0.2">
      <c r="A55" s="168"/>
      <c r="B55" s="168"/>
      <c r="C55" s="168"/>
      <c r="D55" s="168"/>
      <c r="E55" s="168"/>
      <c r="F55" s="169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B55" s="216">
        <f>EQUITYRECAPTURE!$J$22-((EQUITYRECAPTURE!$E$12*12)*EQUITYRECAPTURE!$I$18)</f>
        <v>0</v>
      </c>
    </row>
    <row r="56" spans="1:29" x14ac:dyDescent="0.2"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B56" s="228">
        <f>EQUITYRECAPTURE!$J$23-EQUITYRECAPTURE!$I$17</f>
        <v>0</v>
      </c>
    </row>
    <row r="57" spans="1:29" x14ac:dyDescent="0.2">
      <c r="E57" t="s">
        <v>0</v>
      </c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B57" s="216">
        <f>EQUITYRECAPTURE!$J$24-((EQUITYRECAPTURE!$I$14+EQUITYRECAPTURE!$E$13)*EQUITYRECAPTURE!$I$18)</f>
        <v>0</v>
      </c>
    </row>
    <row r="58" spans="1:29" x14ac:dyDescent="0.2"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B58" s="229">
        <f>EQUITYRECAPTURE!$J$25-((EQUITYRECAPTURE!$I$20*12)*EQUITYRECAPTURE!$I$18)</f>
        <v>0</v>
      </c>
    </row>
    <row r="59" spans="1:29" x14ac:dyDescent="0.2"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B59" s="216">
        <f>SUM(AB55:AB58)</f>
        <v>0</v>
      </c>
      <c r="AC59" s="216">
        <f>($AB$59*0.85)*$B$9</f>
        <v>0</v>
      </c>
    </row>
    <row r="60" spans="1:29" x14ac:dyDescent="0.2"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C60" s="216">
        <f>($AB$59*0.15)*$B$11</f>
        <v>0</v>
      </c>
    </row>
    <row r="61" spans="1:29" x14ac:dyDescent="0.2"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</row>
    <row r="62" spans="1:29" x14ac:dyDescent="0.2"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spans="1:29" x14ac:dyDescent="0.2"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</row>
    <row r="64" spans="1:29" x14ac:dyDescent="0.2"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</row>
    <row r="65" spans="7:26" x14ac:dyDescent="0.2"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</row>
    <row r="66" spans="7:26" x14ac:dyDescent="0.2"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spans="7:26" x14ac:dyDescent="0.2"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spans="7:26" x14ac:dyDescent="0.2"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</row>
    <row r="69" spans="7:26" x14ac:dyDescent="0.2"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</row>
    <row r="70" spans="7:26" x14ac:dyDescent="0.2"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</row>
    <row r="71" spans="7:26" x14ac:dyDescent="0.2"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</row>
    <row r="72" spans="7:26" x14ac:dyDescent="0.2"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</row>
    <row r="73" spans="7:26" x14ac:dyDescent="0.2"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</row>
    <row r="74" spans="7:26" x14ac:dyDescent="0.2"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</row>
    <row r="75" spans="7:26" x14ac:dyDescent="0.2"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</row>
    <row r="76" spans="7:26" x14ac:dyDescent="0.2"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</row>
    <row r="77" spans="7:26" x14ac:dyDescent="0.2"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</row>
    <row r="78" spans="7:26" x14ac:dyDescent="0.2"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</row>
    <row r="79" spans="7:26" x14ac:dyDescent="0.2"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</row>
    <row r="80" spans="7:26" x14ac:dyDescent="0.2"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</row>
    <row r="81" spans="7:26" x14ac:dyDescent="0.2"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</row>
    <row r="82" spans="7:26" x14ac:dyDescent="0.2"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</row>
    <row r="83" spans="7:26" x14ac:dyDescent="0.2"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</row>
    <row r="84" spans="7:26" x14ac:dyDescent="0.2"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</row>
    <row r="85" spans="7:26" x14ac:dyDescent="0.2"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</row>
    <row r="86" spans="7:26" x14ac:dyDescent="0.2"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</row>
    <row r="87" spans="7:26" x14ac:dyDescent="0.2"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</row>
    <row r="88" spans="7:26" x14ac:dyDescent="0.2"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</row>
    <row r="89" spans="7:26" x14ac:dyDescent="0.2"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</row>
    <row r="90" spans="7:26" x14ac:dyDescent="0.2"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</row>
    <row r="91" spans="7:26" x14ac:dyDescent="0.2"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</row>
    <row r="92" spans="7:26" x14ac:dyDescent="0.2"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</row>
    <row r="93" spans="7:26" x14ac:dyDescent="0.2"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</row>
    <row r="94" spans="7:26" x14ac:dyDescent="0.2"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</row>
    <row r="95" spans="7:26" x14ac:dyDescent="0.2"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</row>
    <row r="96" spans="7:26" x14ac:dyDescent="0.2"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</row>
    <row r="97" spans="7:26" x14ac:dyDescent="0.2"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</row>
    <row r="98" spans="7:26" x14ac:dyDescent="0.2"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</row>
    <row r="99" spans="7:26" x14ac:dyDescent="0.2"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</row>
    <row r="100" spans="7:26" x14ac:dyDescent="0.2"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</row>
    <row r="101" spans="7:26" x14ac:dyDescent="0.2"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</row>
    <row r="102" spans="7:26" x14ac:dyDescent="0.2"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</row>
    <row r="103" spans="7:26" x14ac:dyDescent="0.2"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</row>
    <row r="104" spans="7:26" x14ac:dyDescent="0.2"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</row>
    <row r="105" spans="7:26" x14ac:dyDescent="0.2"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</row>
    <row r="106" spans="7:26" x14ac:dyDescent="0.2"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</row>
    <row r="107" spans="7:26" x14ac:dyDescent="0.2"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</row>
    <row r="108" spans="7:26" x14ac:dyDescent="0.2"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</row>
    <row r="109" spans="7:26" x14ac:dyDescent="0.2"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</row>
    <row r="110" spans="7:26" x14ac:dyDescent="0.2"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</row>
    <row r="111" spans="7:26" x14ac:dyDescent="0.2"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</row>
    <row r="112" spans="7:26" x14ac:dyDescent="0.2"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spans="7:26" x14ac:dyDescent="0.2"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</row>
    <row r="114" spans="7:26" x14ac:dyDescent="0.2"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</row>
    <row r="115" spans="7:26" x14ac:dyDescent="0.2"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</row>
    <row r="116" spans="7:26" x14ac:dyDescent="0.2"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</row>
    <row r="117" spans="7:26" x14ac:dyDescent="0.2"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</row>
    <row r="118" spans="7:26" x14ac:dyDescent="0.2"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</row>
    <row r="119" spans="7:26" x14ac:dyDescent="0.2"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</row>
    <row r="120" spans="7:26" x14ac:dyDescent="0.2"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</row>
    <row r="121" spans="7:26" x14ac:dyDescent="0.2"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</row>
    <row r="122" spans="7:26" x14ac:dyDescent="0.2"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</row>
    <row r="123" spans="7:26" x14ac:dyDescent="0.2"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</row>
    <row r="124" spans="7:26" x14ac:dyDescent="0.2"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</row>
    <row r="125" spans="7:26" x14ac:dyDescent="0.2"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</row>
    <row r="126" spans="7:26" x14ac:dyDescent="0.2"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</row>
    <row r="127" spans="7:26" x14ac:dyDescent="0.2"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spans="7:26" x14ac:dyDescent="0.2"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spans="7:26" x14ac:dyDescent="0.2"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</row>
    <row r="130" spans="7:26" x14ac:dyDescent="0.2"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</row>
    <row r="131" spans="7:26" x14ac:dyDescent="0.2"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</row>
    <row r="132" spans="7:26" x14ac:dyDescent="0.2"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</row>
    <row r="133" spans="7:26" x14ac:dyDescent="0.2"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</row>
    <row r="134" spans="7:26" x14ac:dyDescent="0.2"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</row>
    <row r="135" spans="7:26" x14ac:dyDescent="0.2"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</row>
    <row r="136" spans="7:26" x14ac:dyDescent="0.2"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</row>
    <row r="137" spans="7:26" x14ac:dyDescent="0.2"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</row>
    <row r="138" spans="7:26" x14ac:dyDescent="0.2"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</row>
    <row r="139" spans="7:26" x14ac:dyDescent="0.2"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</row>
    <row r="140" spans="7:26" x14ac:dyDescent="0.2"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</row>
    <row r="141" spans="7:26" x14ac:dyDescent="0.2"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</row>
    <row r="142" spans="7:26" x14ac:dyDescent="0.2"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</row>
    <row r="143" spans="7:26" x14ac:dyDescent="0.2"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</row>
    <row r="144" spans="7:26" x14ac:dyDescent="0.2"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</row>
    <row r="145" spans="7:26" x14ac:dyDescent="0.2"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</row>
    <row r="146" spans="7:26" x14ac:dyDescent="0.2"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</row>
    <row r="147" spans="7:26" x14ac:dyDescent="0.2"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</row>
    <row r="148" spans="7:26" x14ac:dyDescent="0.2"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</row>
    <row r="149" spans="7:26" x14ac:dyDescent="0.2"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</row>
    <row r="150" spans="7:26" x14ac:dyDescent="0.2"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</row>
    <row r="151" spans="7:26" x14ac:dyDescent="0.2"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</row>
    <row r="152" spans="7:26" x14ac:dyDescent="0.2"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</row>
    <row r="153" spans="7:26" x14ac:dyDescent="0.2"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</row>
    <row r="154" spans="7:26" x14ac:dyDescent="0.2"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</row>
    <row r="155" spans="7:26" x14ac:dyDescent="0.2"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</row>
    <row r="156" spans="7:26" x14ac:dyDescent="0.2"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</row>
    <row r="157" spans="7:26" x14ac:dyDescent="0.2"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</row>
    <row r="158" spans="7:26" x14ac:dyDescent="0.2"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</row>
    <row r="159" spans="7:26" x14ac:dyDescent="0.2"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</row>
    <row r="160" spans="7:26" x14ac:dyDescent="0.2"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</row>
    <row r="161" spans="7:26" x14ac:dyDescent="0.2"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</row>
    <row r="162" spans="7:26" x14ac:dyDescent="0.2"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</row>
    <row r="163" spans="7:26" x14ac:dyDescent="0.2"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</row>
    <row r="164" spans="7:26" x14ac:dyDescent="0.2"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</row>
    <row r="165" spans="7:26" x14ac:dyDescent="0.2"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</row>
    <row r="166" spans="7:26" x14ac:dyDescent="0.2"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</row>
    <row r="167" spans="7:26" x14ac:dyDescent="0.2"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</row>
    <row r="168" spans="7:26" x14ac:dyDescent="0.2"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</row>
    <row r="169" spans="7:26" x14ac:dyDescent="0.2"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</row>
    <row r="170" spans="7:26" x14ac:dyDescent="0.2"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</row>
    <row r="171" spans="7:26" x14ac:dyDescent="0.2"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</row>
    <row r="172" spans="7:26" x14ac:dyDescent="0.2"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</row>
    <row r="173" spans="7:26" x14ac:dyDescent="0.2"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</row>
    <row r="174" spans="7:26" x14ac:dyDescent="0.2"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</row>
    <row r="175" spans="7:26" x14ac:dyDescent="0.2"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</row>
    <row r="176" spans="7:26" x14ac:dyDescent="0.2"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</row>
    <row r="177" spans="7:26" x14ac:dyDescent="0.2"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</row>
    <row r="178" spans="7:26" x14ac:dyDescent="0.2"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</row>
    <row r="179" spans="7:26" x14ac:dyDescent="0.2"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</row>
    <row r="180" spans="7:26" x14ac:dyDescent="0.2"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</row>
    <row r="181" spans="7:26" x14ac:dyDescent="0.2"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</row>
    <row r="182" spans="7:26" x14ac:dyDescent="0.2"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</row>
    <row r="183" spans="7:26" x14ac:dyDescent="0.2"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</row>
    <row r="184" spans="7:26" x14ac:dyDescent="0.2"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</row>
    <row r="185" spans="7:26" x14ac:dyDescent="0.2"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</row>
    <row r="186" spans="7:26" x14ac:dyDescent="0.2"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</row>
    <row r="187" spans="7:26" x14ac:dyDescent="0.2"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</row>
    <row r="188" spans="7:26" x14ac:dyDescent="0.2"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</row>
    <row r="189" spans="7:26" x14ac:dyDescent="0.2"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</row>
    <row r="190" spans="7:26" x14ac:dyDescent="0.2"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</row>
    <row r="191" spans="7:26" x14ac:dyDescent="0.2"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</row>
    <row r="192" spans="7:26" x14ac:dyDescent="0.2"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</row>
    <row r="193" spans="7:26" x14ac:dyDescent="0.2"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</row>
    <row r="194" spans="7:26" x14ac:dyDescent="0.2"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</row>
    <row r="195" spans="7:26" x14ac:dyDescent="0.2"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</row>
    <row r="196" spans="7:26" x14ac:dyDescent="0.2"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</row>
    <row r="197" spans="7:26" x14ac:dyDescent="0.2"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</row>
    <row r="198" spans="7:26" x14ac:dyDescent="0.2"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</row>
    <row r="199" spans="7:26" x14ac:dyDescent="0.2"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</row>
    <row r="200" spans="7:26" x14ac:dyDescent="0.2"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</row>
    <row r="201" spans="7:26" x14ac:dyDescent="0.2"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</row>
  </sheetData>
  <mergeCells count="35">
    <mergeCell ref="A51:D51"/>
    <mergeCell ref="A53:D53"/>
    <mergeCell ref="A54:F54"/>
    <mergeCell ref="A45:D45"/>
    <mergeCell ref="A47:D47"/>
    <mergeCell ref="A48:F48"/>
    <mergeCell ref="A49:E49"/>
    <mergeCell ref="A39:D39"/>
    <mergeCell ref="A41:D41"/>
    <mergeCell ref="A42:F42"/>
    <mergeCell ref="A43:E43"/>
    <mergeCell ref="A33:D33"/>
    <mergeCell ref="A35:D35"/>
    <mergeCell ref="A36:F36"/>
    <mergeCell ref="A37:E37"/>
    <mergeCell ref="A27:D27"/>
    <mergeCell ref="A29:D29"/>
    <mergeCell ref="A30:F30"/>
    <mergeCell ref="A31:E31"/>
    <mergeCell ref="A21:D21"/>
    <mergeCell ref="A23:D23"/>
    <mergeCell ref="A24:F24"/>
    <mergeCell ref="A25:E25"/>
    <mergeCell ref="A17:E17"/>
    <mergeCell ref="A18:F18"/>
    <mergeCell ref="A19:E19"/>
    <mergeCell ref="A10:C10"/>
    <mergeCell ref="B11:C11"/>
    <mergeCell ref="A12:C12"/>
    <mergeCell ref="B13:C13"/>
    <mergeCell ref="A1:C1"/>
    <mergeCell ref="A4:C4"/>
    <mergeCell ref="A8:C8"/>
    <mergeCell ref="B9:C9"/>
    <mergeCell ref="A14:C14"/>
  </mergeCells>
  <phoneticPr fontId="4" type="noConversion"/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X102"/>
  <sheetViews>
    <sheetView workbookViewId="0">
      <selection activeCell="H12" sqref="H12"/>
    </sheetView>
  </sheetViews>
  <sheetFormatPr defaultRowHeight="12.75" x14ac:dyDescent="0.2"/>
  <cols>
    <col min="2" max="2" width="12.140625" customWidth="1"/>
    <col min="3" max="3" width="14.140625" customWidth="1"/>
  </cols>
  <sheetData>
    <row r="1" spans="1:24" x14ac:dyDescent="0.2">
      <c r="A1" s="198"/>
      <c r="B1" s="198"/>
      <c r="C1" s="198"/>
      <c r="D1" s="198"/>
      <c r="E1" s="198"/>
      <c r="F1" s="198"/>
      <c r="G1" s="198"/>
      <c r="H1" s="19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x14ac:dyDescent="0.2">
      <c r="A2" s="198"/>
      <c r="B2" s="198"/>
      <c r="C2" s="198"/>
      <c r="D2" s="198"/>
      <c r="E2" s="198"/>
      <c r="F2" s="198"/>
      <c r="G2" s="198"/>
      <c r="H2" s="19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x14ac:dyDescent="0.2">
      <c r="A3" s="198"/>
      <c r="B3" s="198"/>
      <c r="C3" s="198"/>
      <c r="D3" s="198"/>
      <c r="E3" s="198"/>
      <c r="F3" s="198"/>
      <c r="G3" s="198"/>
      <c r="H3" s="19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</row>
    <row r="4" spans="1:24" x14ac:dyDescent="0.2">
      <c r="A4" s="198"/>
      <c r="B4" s="198"/>
      <c r="C4" s="198"/>
      <c r="D4" s="198"/>
      <c r="E4" s="198"/>
      <c r="F4" s="198"/>
      <c r="G4" s="198"/>
      <c r="H4" s="19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</row>
    <row r="5" spans="1:24" x14ac:dyDescent="0.2">
      <c r="A5" s="198"/>
      <c r="B5" s="198"/>
      <c r="C5" s="198"/>
      <c r="D5" s="198"/>
      <c r="E5" s="198"/>
      <c r="F5" s="198"/>
      <c r="G5" s="198"/>
      <c r="H5" s="19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</row>
    <row r="6" spans="1:24" x14ac:dyDescent="0.2">
      <c r="A6" s="198"/>
      <c r="B6" s="198"/>
      <c r="C6" s="198"/>
      <c r="D6" s="198"/>
      <c r="E6" s="198"/>
      <c r="F6" s="198"/>
      <c r="G6" s="198"/>
      <c r="H6" s="19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4" x14ac:dyDescent="0.2">
      <c r="A7" s="198"/>
      <c r="B7" s="198"/>
      <c r="C7" s="198"/>
      <c r="D7" s="198"/>
      <c r="E7" s="198"/>
      <c r="F7" s="198"/>
      <c r="G7" s="198"/>
      <c r="H7" s="19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</row>
    <row r="8" spans="1:24" x14ac:dyDescent="0.2">
      <c r="A8" s="198"/>
      <c r="B8" s="198"/>
      <c r="C8" s="198"/>
      <c r="D8" s="198"/>
      <c r="E8" s="198"/>
      <c r="F8" s="198"/>
      <c r="G8" s="198"/>
      <c r="H8" s="19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</row>
    <row r="9" spans="1:24" x14ac:dyDescent="0.2">
      <c r="A9" s="198"/>
      <c r="B9" s="198"/>
      <c r="C9" s="198"/>
      <c r="D9" s="198"/>
      <c r="E9" s="198"/>
      <c r="F9" s="198"/>
      <c r="G9" s="198"/>
      <c r="H9" s="19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x14ac:dyDescent="0.2">
      <c r="A10" s="198"/>
      <c r="B10" s="198"/>
      <c r="C10" s="198"/>
      <c r="D10" s="198"/>
      <c r="E10" s="198"/>
      <c r="F10" s="198"/>
      <c r="G10" s="198"/>
      <c r="H10" s="19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x14ac:dyDescent="0.2">
      <c r="A11" s="198"/>
      <c r="B11" s="198"/>
      <c r="C11" s="198"/>
      <c r="D11" s="198"/>
      <c r="E11" s="198"/>
      <c r="F11" s="198"/>
      <c r="G11" s="198"/>
      <c r="H11" s="19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x14ac:dyDescent="0.2">
      <c r="A12" s="198"/>
      <c r="B12" s="198"/>
      <c r="C12" s="198"/>
      <c r="D12" s="198"/>
      <c r="E12" s="198"/>
      <c r="F12" s="198"/>
      <c r="G12" s="198"/>
      <c r="H12" s="19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x14ac:dyDescent="0.2">
      <c r="A13" s="198"/>
      <c r="B13" s="198"/>
      <c r="C13" s="198"/>
      <c r="D13" s="198"/>
      <c r="E13" s="198"/>
      <c r="F13" s="198"/>
      <c r="G13" s="198"/>
      <c r="H13" s="19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x14ac:dyDescent="0.2">
      <c r="A14" s="198"/>
      <c r="B14" s="198"/>
      <c r="C14" s="198"/>
      <c r="D14" s="198"/>
      <c r="E14" s="198"/>
      <c r="F14" s="198"/>
      <c r="G14" s="198"/>
      <c r="H14" s="19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</row>
    <row r="15" spans="1:24" x14ac:dyDescent="0.2">
      <c r="A15" s="198"/>
      <c r="B15" s="201"/>
      <c r="C15" s="202"/>
      <c r="D15" s="202"/>
      <c r="E15" s="203"/>
      <c r="F15" s="198"/>
      <c r="G15" s="198"/>
      <c r="H15" s="19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x14ac:dyDescent="0.2">
      <c r="A16" s="198"/>
      <c r="B16" s="201"/>
      <c r="C16" s="202"/>
      <c r="D16" s="202"/>
      <c r="E16" s="202"/>
      <c r="F16" s="198"/>
      <c r="G16" s="198"/>
      <c r="H16" s="19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spans="1:24" x14ac:dyDescent="0.2">
      <c r="A17" s="198"/>
      <c r="B17" s="201"/>
      <c r="C17" s="232"/>
      <c r="D17" s="232"/>
      <c r="E17" s="232"/>
      <c r="F17" s="198"/>
      <c r="G17" s="198"/>
      <c r="H17" s="19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spans="1:24" x14ac:dyDescent="0.2">
      <c r="A18" s="198"/>
      <c r="B18" s="201"/>
      <c r="C18" s="232"/>
      <c r="D18" s="232"/>
      <c r="E18" s="232"/>
      <c r="F18" s="198"/>
      <c r="G18" s="198"/>
      <c r="H18" s="19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spans="1:24" x14ac:dyDescent="0.2">
      <c r="A19" s="198"/>
      <c r="B19" s="201"/>
      <c r="C19" s="232"/>
      <c r="D19" s="232"/>
      <c r="E19" s="232"/>
      <c r="F19" s="198"/>
      <c r="G19" s="198"/>
      <c r="H19" s="19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spans="1:24" x14ac:dyDescent="0.2">
      <c r="A20" s="240"/>
      <c r="B20" s="241"/>
      <c r="C20" s="242"/>
      <c r="D20" s="242"/>
      <c r="E20" s="242"/>
      <c r="F20" s="240"/>
      <c r="G20" s="240"/>
      <c r="H20" s="19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spans="1:24" x14ac:dyDescent="0.2">
      <c r="A21" s="198"/>
      <c r="B21" s="233"/>
      <c r="C21" s="234"/>
      <c r="D21" s="234"/>
      <c r="E21" s="234"/>
      <c r="F21" s="198"/>
      <c r="G21" s="198"/>
      <c r="H21" s="19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24" ht="22.5" x14ac:dyDescent="0.3">
      <c r="A22" s="199"/>
      <c r="B22" s="235"/>
      <c r="C22" s="236" t="s">
        <v>160</v>
      </c>
      <c r="D22" s="199"/>
      <c r="E22" s="199"/>
      <c r="F22" s="199"/>
      <c r="G22" s="199"/>
      <c r="H22" s="199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24" x14ac:dyDescent="0.2">
      <c r="A23" s="199"/>
      <c r="B23" s="199"/>
      <c r="C23" s="199"/>
      <c r="D23" s="199"/>
      <c r="E23" s="199"/>
      <c r="F23" s="199"/>
      <c r="G23" s="199"/>
      <c r="H23" s="19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24" x14ac:dyDescent="0.2">
      <c r="A24" s="199"/>
      <c r="B24" s="199"/>
      <c r="C24" s="199"/>
      <c r="D24" s="199"/>
      <c r="E24" s="199"/>
      <c r="F24" s="199"/>
      <c r="G24" s="199"/>
      <c r="H24" s="19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24" x14ac:dyDescent="0.2">
      <c r="A25" s="199"/>
      <c r="B25" s="199"/>
      <c r="C25" s="199"/>
      <c r="D25" s="199"/>
      <c r="E25" s="199"/>
      <c r="F25" s="199"/>
      <c r="G25" s="199"/>
      <c r="H25" s="19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pans="1:24" x14ac:dyDescent="0.2">
      <c r="A26" s="199"/>
      <c r="B26" s="199"/>
      <c r="C26" s="199"/>
      <c r="D26" s="199"/>
      <c r="E26" s="199"/>
      <c r="F26" s="199"/>
      <c r="G26" s="199"/>
      <c r="H26" s="19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pans="1:24" x14ac:dyDescent="0.2">
      <c r="A27" s="199"/>
      <c r="B27" s="199"/>
      <c r="C27" s="199"/>
      <c r="D27" s="199"/>
      <c r="E27" s="199"/>
      <c r="F27" s="199"/>
      <c r="G27" s="199"/>
      <c r="H27" s="19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x14ac:dyDescent="0.2">
      <c r="A28" s="199"/>
      <c r="B28" s="199"/>
      <c r="C28" s="199"/>
      <c r="D28" s="199"/>
      <c r="E28" s="199"/>
      <c r="F28" s="199"/>
      <c r="G28" s="199"/>
      <c r="H28" s="201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pans="1:24" x14ac:dyDescent="0.2">
      <c r="A29" s="199"/>
      <c r="B29" s="199"/>
      <c r="C29" s="199"/>
      <c r="D29" s="199"/>
      <c r="E29" s="199"/>
      <c r="F29" s="199"/>
      <c r="G29" s="199"/>
      <c r="H29" s="201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spans="1:24" x14ac:dyDescent="0.2">
      <c r="A30" s="199"/>
      <c r="B30" s="199"/>
      <c r="C30" s="199"/>
      <c r="D30" s="199"/>
      <c r="E30" s="199"/>
      <c r="F30" s="199"/>
      <c r="G30" s="199"/>
      <c r="H30" s="201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spans="1:24" x14ac:dyDescent="0.2">
      <c r="A31" s="199"/>
      <c r="B31" s="199" t="s">
        <v>0</v>
      </c>
      <c r="C31" s="199"/>
      <c r="D31" s="199"/>
      <c r="E31" s="199"/>
      <c r="F31" s="199"/>
      <c r="G31" s="199"/>
      <c r="H31" s="201" t="s">
        <v>161</v>
      </c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</row>
    <row r="32" spans="1:24" x14ac:dyDescent="0.2">
      <c r="A32" s="199"/>
      <c r="B32" s="199"/>
      <c r="C32" s="199"/>
      <c r="D32" s="199"/>
      <c r="E32" s="199"/>
      <c r="F32" s="199"/>
      <c r="G32" s="199"/>
      <c r="H32" s="201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</row>
    <row r="33" spans="1:24" x14ac:dyDescent="0.2">
      <c r="A33" s="199"/>
      <c r="B33" s="199"/>
      <c r="C33" s="199"/>
      <c r="D33" s="199"/>
      <c r="E33" s="199"/>
      <c r="F33" s="199"/>
      <c r="G33" s="199"/>
      <c r="H33" s="201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spans="1:24" ht="46.5" customHeight="1" x14ac:dyDescent="0.2">
      <c r="A34" s="199"/>
      <c r="B34" s="199"/>
      <c r="C34" s="199"/>
      <c r="D34" s="199"/>
      <c r="E34" s="199"/>
      <c r="F34" s="199"/>
      <c r="G34" s="199"/>
      <c r="H34" s="235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spans="1:24" x14ac:dyDescent="0.2">
      <c r="A35" s="199"/>
      <c r="B35" s="199"/>
      <c r="C35" s="199"/>
      <c r="D35" s="199"/>
      <c r="E35" s="199"/>
      <c r="F35" s="199"/>
      <c r="G35" s="199"/>
      <c r="H35" s="235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</row>
    <row r="36" spans="1:24" x14ac:dyDescent="0.2">
      <c r="A36" s="199"/>
      <c r="B36" s="199"/>
      <c r="C36" s="199"/>
      <c r="D36" s="199"/>
      <c r="E36" s="199"/>
      <c r="F36" s="199"/>
      <c r="G36" s="199"/>
      <c r="H36" s="235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</row>
    <row r="37" spans="1:24" ht="25.5" x14ac:dyDescent="0.35">
      <c r="A37" s="199"/>
      <c r="B37" s="199"/>
      <c r="C37" s="199"/>
      <c r="D37" s="243" t="s">
        <v>162</v>
      </c>
      <c r="E37" s="199"/>
      <c r="F37" s="199"/>
      <c r="G37" s="199"/>
      <c r="H37" s="235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pans="1:24" ht="25.5" x14ac:dyDescent="0.35">
      <c r="A38" s="199"/>
      <c r="B38" s="199"/>
      <c r="C38" s="199"/>
      <c r="D38" s="243"/>
      <c r="E38" s="199"/>
      <c r="F38" s="199"/>
      <c r="G38" s="199"/>
      <c r="H38" s="235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</row>
    <row r="39" spans="1:24" ht="22.5" x14ac:dyDescent="0.3">
      <c r="A39" s="199"/>
      <c r="B39" s="237" t="s">
        <v>163</v>
      </c>
      <c r="C39" s="198"/>
      <c r="D39" s="199"/>
      <c r="E39" s="199"/>
      <c r="F39" s="199"/>
      <c r="G39" s="199"/>
      <c r="H39" s="233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</row>
    <row r="40" spans="1:24" ht="19.5" x14ac:dyDescent="0.25">
      <c r="A40" s="199"/>
      <c r="B40" s="200"/>
      <c r="C40" s="200"/>
      <c r="D40" s="199"/>
      <c r="E40" s="199"/>
      <c r="F40" s="199"/>
      <c r="G40" s="199"/>
      <c r="H40" s="235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</row>
    <row r="41" spans="1:24" ht="19.5" x14ac:dyDescent="0.25">
      <c r="A41" s="199"/>
      <c r="B41" s="200"/>
      <c r="C41" s="200"/>
      <c r="D41" s="238" t="s">
        <v>164</v>
      </c>
      <c r="E41" s="199"/>
      <c r="F41" s="199"/>
      <c r="G41" s="199"/>
      <c r="H41" s="233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</row>
    <row r="42" spans="1:24" x14ac:dyDescent="0.2">
      <c r="A42" s="199"/>
      <c r="B42" s="199"/>
      <c r="C42" s="199"/>
      <c r="D42" s="198"/>
      <c r="E42" s="199"/>
      <c r="F42" s="199"/>
      <c r="G42" s="199"/>
      <c r="H42" s="19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</row>
    <row r="43" spans="1:24" x14ac:dyDescent="0.2">
      <c r="A43" s="199"/>
      <c r="B43" s="199"/>
      <c r="C43" s="199"/>
      <c r="D43" s="199"/>
      <c r="E43" s="199"/>
      <c r="F43" s="199"/>
      <c r="G43" s="199"/>
      <c r="H43" s="198" t="s">
        <v>0</v>
      </c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</row>
    <row r="44" spans="1:24" x14ac:dyDescent="0.2">
      <c r="A44" s="199"/>
      <c r="B44" s="199"/>
      <c r="C44" s="199"/>
      <c r="D44" s="199"/>
      <c r="E44" s="199"/>
      <c r="F44" s="199"/>
      <c r="G44" s="199"/>
      <c r="H44" s="19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</row>
    <row r="45" spans="1:24" x14ac:dyDescent="0.2">
      <c r="A45" s="199"/>
      <c r="B45" s="199"/>
      <c r="C45" s="199"/>
      <c r="D45" s="199"/>
      <c r="E45" s="199"/>
      <c r="F45" s="199"/>
      <c r="G45" s="199"/>
      <c r="H45" s="19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</row>
    <row r="46" spans="1:24" x14ac:dyDescent="0.2">
      <c r="A46" s="199"/>
      <c r="B46" s="199"/>
      <c r="C46" s="199"/>
      <c r="D46" s="199"/>
      <c r="E46" s="199"/>
      <c r="F46" s="199"/>
      <c r="G46" s="199"/>
      <c r="H46" s="19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</row>
    <row r="47" spans="1:24" x14ac:dyDescent="0.2">
      <c r="A47" s="199"/>
      <c r="B47" s="199"/>
      <c r="C47" s="199"/>
      <c r="D47" s="199"/>
      <c r="E47" s="199"/>
      <c r="F47" s="199"/>
      <c r="G47" s="199"/>
      <c r="H47" s="19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</row>
    <row r="48" spans="1:24" x14ac:dyDescent="0.2">
      <c r="A48" s="199"/>
      <c r="B48" s="199"/>
      <c r="C48" s="199"/>
      <c r="D48" s="199"/>
      <c r="E48" s="199"/>
      <c r="F48" s="199"/>
      <c r="G48" s="199"/>
      <c r="H48" s="19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</row>
    <row r="49" spans="1:24" x14ac:dyDescent="0.2">
      <c r="A49" s="199"/>
      <c r="B49" s="199"/>
      <c r="C49" s="204"/>
      <c r="D49" s="199"/>
      <c r="E49" s="199"/>
      <c r="F49" s="199"/>
      <c r="G49" s="199"/>
      <c r="H49" s="19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</row>
    <row r="50" spans="1:24" x14ac:dyDescent="0.2">
      <c r="A50" s="199"/>
      <c r="B50" s="199"/>
      <c r="C50" s="204"/>
      <c r="D50" s="199"/>
      <c r="E50" s="199"/>
      <c r="F50" s="199"/>
      <c r="G50" s="199"/>
      <c r="H50" s="19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</row>
    <row r="51" spans="1:24" x14ac:dyDescent="0.2">
      <c r="A51" s="199"/>
      <c r="B51" s="199"/>
      <c r="C51" s="204"/>
      <c r="D51" s="199"/>
      <c r="E51" s="199"/>
      <c r="F51" s="199"/>
      <c r="G51" s="199"/>
      <c r="H51" s="19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</row>
    <row r="52" spans="1:24" x14ac:dyDescent="0.2">
      <c r="A52" s="199"/>
      <c r="B52" s="199"/>
      <c r="C52" s="204"/>
      <c r="D52" s="199"/>
      <c r="E52" s="199"/>
      <c r="F52" s="199"/>
      <c r="G52" s="199"/>
      <c r="H52" s="19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</row>
    <row r="53" spans="1:24" x14ac:dyDescent="0.2">
      <c r="A53" s="199"/>
      <c r="B53" s="199"/>
      <c r="C53" s="204"/>
      <c r="D53" s="199"/>
      <c r="E53" s="199"/>
      <c r="F53" s="199"/>
      <c r="G53" s="199"/>
      <c r="H53" s="19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</row>
    <row r="54" spans="1:24" ht="14.25" x14ac:dyDescent="0.2">
      <c r="A54" s="199"/>
      <c r="B54" s="199"/>
      <c r="C54" s="204"/>
      <c r="D54" s="199"/>
      <c r="E54" s="199"/>
      <c r="F54" s="199"/>
      <c r="G54" s="199"/>
      <c r="H54" s="205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18" x14ac:dyDescent="0.25">
      <c r="A55" s="199"/>
      <c r="B55" s="199"/>
      <c r="C55" s="204"/>
      <c r="D55" s="238" t="s">
        <v>165</v>
      </c>
      <c r="E55" s="199"/>
      <c r="F55" s="199"/>
      <c r="G55" s="199"/>
      <c r="H55" s="205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</row>
    <row r="56" spans="1:24" ht="14.25" x14ac:dyDescent="0.2">
      <c r="A56" s="199"/>
      <c r="B56" s="199"/>
      <c r="C56" s="204"/>
      <c r="D56" s="199"/>
      <c r="E56" s="199"/>
      <c r="F56" s="199"/>
      <c r="G56" s="199"/>
      <c r="H56" s="205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</row>
    <row r="57" spans="1:24" ht="14.25" x14ac:dyDescent="0.2">
      <c r="A57" s="199"/>
      <c r="B57" s="199"/>
      <c r="C57" s="204"/>
      <c r="D57" s="199"/>
      <c r="E57" s="199"/>
      <c r="F57" s="199"/>
      <c r="G57" s="199"/>
      <c r="H57" s="205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</row>
    <row r="58" spans="1:24" ht="14.25" x14ac:dyDescent="0.2">
      <c r="A58" s="199"/>
      <c r="B58" s="199"/>
      <c r="C58" s="204"/>
      <c r="D58" s="199"/>
      <c r="E58" s="199"/>
      <c r="F58" s="199"/>
      <c r="G58" s="199"/>
      <c r="H58" s="205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</row>
    <row r="59" spans="1:24" ht="14.25" x14ac:dyDescent="0.2">
      <c r="A59" s="199"/>
      <c r="B59" s="199"/>
      <c r="C59" s="204"/>
      <c r="D59" s="199"/>
      <c r="E59" s="199"/>
      <c r="F59" s="199"/>
      <c r="G59" s="199"/>
      <c r="H59" s="205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</row>
    <row r="60" spans="1:24" ht="14.25" x14ac:dyDescent="0.2">
      <c r="A60" s="199"/>
      <c r="B60" s="199"/>
      <c r="C60" s="204"/>
      <c r="D60" s="199"/>
      <c r="E60" s="199"/>
      <c r="F60" s="199"/>
      <c r="G60" s="199"/>
      <c r="H60" s="205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</row>
    <row r="61" spans="1:24" ht="14.25" x14ac:dyDescent="0.2">
      <c r="A61" s="199"/>
      <c r="B61" s="199"/>
      <c r="C61" s="204"/>
      <c r="D61" s="199"/>
      <c r="E61" s="199"/>
      <c r="F61" s="199"/>
      <c r="G61" s="199"/>
      <c r="H61" s="205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</row>
    <row r="62" spans="1:24" ht="14.25" x14ac:dyDescent="0.2">
      <c r="A62" s="199"/>
      <c r="B62" s="199"/>
      <c r="C62" s="204"/>
      <c r="D62" s="199"/>
      <c r="E62" s="199"/>
      <c r="F62" s="199"/>
      <c r="G62" s="199"/>
      <c r="H62" s="205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</row>
    <row r="63" spans="1:24" ht="14.25" x14ac:dyDescent="0.2">
      <c r="A63" s="199"/>
      <c r="B63" s="199"/>
      <c r="C63" s="204"/>
      <c r="D63" s="199"/>
      <c r="E63" s="199"/>
      <c r="F63" s="199"/>
      <c r="G63" s="199"/>
      <c r="H63" s="205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</row>
    <row r="64" spans="1:24" ht="14.25" x14ac:dyDescent="0.2">
      <c r="A64" s="199"/>
      <c r="B64" s="199"/>
      <c r="C64" s="204"/>
      <c r="D64" s="199"/>
      <c r="E64" s="199"/>
      <c r="F64" s="199"/>
      <c r="G64" s="199"/>
      <c r="H64" s="205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</row>
    <row r="65" spans="1:24" ht="14.25" x14ac:dyDescent="0.2">
      <c r="A65" s="199"/>
      <c r="B65" s="199"/>
      <c r="C65" s="204"/>
      <c r="D65" s="199"/>
      <c r="E65" s="199"/>
      <c r="F65" s="199"/>
      <c r="G65" s="199"/>
      <c r="H65" s="205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</row>
    <row r="66" spans="1:24" ht="14.25" x14ac:dyDescent="0.2">
      <c r="A66" s="199"/>
      <c r="B66" s="199"/>
      <c r="C66" s="204"/>
      <c r="D66" s="199"/>
      <c r="E66" s="199"/>
      <c r="F66" s="199"/>
      <c r="G66" s="199"/>
      <c r="H66" s="205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</row>
    <row r="67" spans="1:24" ht="14.25" x14ac:dyDescent="0.2">
      <c r="A67" s="199"/>
      <c r="B67" s="199"/>
      <c r="C67" s="204"/>
      <c r="D67" s="199"/>
      <c r="E67" s="199"/>
      <c r="F67" s="199"/>
      <c r="G67" s="199"/>
      <c r="H67" s="205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</row>
    <row r="68" spans="1:24" ht="14.25" x14ac:dyDescent="0.2">
      <c r="A68" s="199"/>
      <c r="B68" s="199"/>
      <c r="C68" s="204"/>
      <c r="D68" s="199"/>
      <c r="E68" s="199"/>
      <c r="F68" s="199"/>
      <c r="G68" s="199"/>
      <c r="H68" s="205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</row>
    <row r="69" spans="1:24" ht="14.25" x14ac:dyDescent="0.2">
      <c r="A69" s="199"/>
      <c r="B69" s="199"/>
      <c r="C69" s="204"/>
      <c r="D69" s="199"/>
      <c r="E69" s="199"/>
      <c r="F69" s="199"/>
      <c r="G69" s="199"/>
      <c r="H69" s="205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</row>
    <row r="70" spans="1:24" ht="18" x14ac:dyDescent="0.25">
      <c r="A70" s="199"/>
      <c r="B70" s="199"/>
      <c r="C70" s="204"/>
      <c r="D70" s="238" t="s">
        <v>166</v>
      </c>
      <c r="E70" s="199"/>
      <c r="F70" s="199"/>
      <c r="G70" s="199"/>
      <c r="H70" s="206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</row>
    <row r="71" spans="1:24" x14ac:dyDescent="0.2">
      <c r="A71" s="199"/>
      <c r="B71" s="199"/>
      <c r="C71" s="204"/>
      <c r="D71" s="199"/>
      <c r="E71" s="199"/>
      <c r="F71" s="199"/>
      <c r="G71" s="199"/>
      <c r="H71" s="199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</row>
    <row r="72" spans="1:24" x14ac:dyDescent="0.2">
      <c r="A72" s="199"/>
      <c r="B72" s="199"/>
      <c r="C72" s="204"/>
      <c r="D72" s="199"/>
      <c r="E72" s="199"/>
      <c r="F72" s="199"/>
      <c r="G72" s="199"/>
      <c r="H72" s="199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</row>
    <row r="73" spans="1:24" x14ac:dyDescent="0.2">
      <c r="A73" s="199"/>
      <c r="B73" s="199"/>
      <c r="C73" s="204"/>
      <c r="D73" s="199"/>
      <c r="E73" s="199"/>
      <c r="F73" s="199"/>
      <c r="G73" s="199"/>
      <c r="H73" s="199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</row>
    <row r="74" spans="1:24" x14ac:dyDescent="0.2">
      <c r="A74" s="199"/>
      <c r="B74" s="199"/>
      <c r="C74" s="204"/>
      <c r="D74" s="199"/>
      <c r="E74" s="199"/>
      <c r="F74" s="199"/>
      <c r="G74" s="199"/>
      <c r="H74" s="199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</row>
    <row r="75" spans="1:24" x14ac:dyDescent="0.2">
      <c r="A75" s="199"/>
      <c r="B75" s="199"/>
      <c r="C75" s="204"/>
      <c r="D75" s="199"/>
      <c r="E75" s="199"/>
      <c r="F75" s="199"/>
      <c r="G75" s="199"/>
      <c r="H75" s="199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</row>
    <row r="76" spans="1:24" x14ac:dyDescent="0.2">
      <c r="A76" s="199"/>
      <c r="B76" s="199"/>
      <c r="C76" s="199"/>
      <c r="D76" s="199"/>
      <c r="E76" s="199"/>
      <c r="F76" s="199"/>
      <c r="G76" s="199"/>
      <c r="H76" s="199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</row>
    <row r="77" spans="1:24" x14ac:dyDescent="0.2">
      <c r="A77" s="199"/>
      <c r="B77" s="199"/>
      <c r="C77" s="204"/>
      <c r="D77" s="204"/>
      <c r="E77" s="199"/>
      <c r="F77" s="199"/>
      <c r="G77" s="199"/>
      <c r="H77" s="199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</row>
    <row r="78" spans="1:24" x14ac:dyDescent="0.2">
      <c r="A78" s="199"/>
      <c r="B78" s="199"/>
      <c r="C78" s="199"/>
      <c r="D78" s="199"/>
      <c r="E78" s="199"/>
      <c r="F78" s="199"/>
      <c r="G78" s="199"/>
      <c r="H78" s="199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</row>
    <row r="79" spans="1:24" x14ac:dyDescent="0.2">
      <c r="A79" s="199"/>
      <c r="B79" s="199"/>
      <c r="C79" s="239"/>
      <c r="D79" s="199"/>
      <c r="E79" s="199"/>
      <c r="F79" s="199"/>
      <c r="G79" s="199"/>
      <c r="H79" s="199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</row>
    <row r="80" spans="1:24" x14ac:dyDescent="0.2">
      <c r="A80" s="198"/>
      <c r="B80" s="198"/>
      <c r="C80" s="198"/>
      <c r="D80" s="198"/>
      <c r="E80" s="198"/>
      <c r="F80" s="198"/>
      <c r="G80" s="198"/>
      <c r="H80" s="199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</row>
    <row r="81" spans="1:24" x14ac:dyDescent="0.2">
      <c r="A81" s="198"/>
      <c r="B81" s="198"/>
      <c r="C81" s="198"/>
      <c r="D81" s="198"/>
      <c r="E81" s="198"/>
      <c r="F81" s="198"/>
      <c r="G81" s="198"/>
      <c r="H81" s="199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</row>
    <row r="82" spans="1:24" x14ac:dyDescent="0.2">
      <c r="A82" s="198"/>
      <c r="B82" s="198"/>
      <c r="C82" s="198"/>
      <c r="D82" s="198"/>
      <c r="E82" s="198"/>
      <c r="F82" s="198"/>
      <c r="G82" s="198"/>
      <c r="H82" s="199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</row>
    <row r="83" spans="1:24" x14ac:dyDescent="0.2">
      <c r="A83" s="198"/>
      <c r="B83" s="198"/>
      <c r="C83" s="198"/>
      <c r="D83" s="198"/>
      <c r="E83" s="198"/>
      <c r="F83" s="198"/>
      <c r="G83" s="198"/>
      <c r="H83" s="199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</row>
    <row r="84" spans="1:24" ht="18" x14ac:dyDescent="0.25">
      <c r="A84" s="198"/>
      <c r="B84" s="198"/>
      <c r="C84" s="198"/>
      <c r="D84" s="238" t="s">
        <v>167</v>
      </c>
      <c r="E84" s="198"/>
      <c r="F84" s="198"/>
      <c r="G84" s="198"/>
      <c r="H84" s="199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</row>
    <row r="85" spans="1:24" x14ac:dyDescent="0.2">
      <c r="A85" s="198"/>
      <c r="B85" s="198"/>
      <c r="C85" s="198"/>
      <c r="D85" s="198"/>
      <c r="E85" s="198"/>
      <c r="F85" s="198"/>
      <c r="G85" s="198"/>
      <c r="H85" s="199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</row>
    <row r="86" spans="1:24" x14ac:dyDescent="0.2">
      <c r="A86" s="198"/>
      <c r="B86" s="198"/>
      <c r="C86" s="198"/>
      <c r="D86" s="198"/>
      <c r="E86" s="198"/>
      <c r="F86" s="198"/>
      <c r="G86" s="198"/>
      <c r="H86" s="199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</row>
    <row r="87" spans="1:24" x14ac:dyDescent="0.2">
      <c r="A87" s="198"/>
      <c r="B87" s="198"/>
      <c r="C87" s="198"/>
      <c r="D87" s="198"/>
      <c r="E87" s="198"/>
      <c r="F87" s="198"/>
      <c r="G87" s="198"/>
      <c r="H87" s="199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</row>
    <row r="88" spans="1:24" x14ac:dyDescent="0.2">
      <c r="A88" s="198"/>
      <c r="B88" s="198"/>
      <c r="C88" s="198"/>
      <c r="D88" s="198"/>
      <c r="E88" s="198"/>
      <c r="F88" s="198"/>
      <c r="G88" s="198"/>
      <c r="H88" s="199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</row>
    <row r="89" spans="1:24" x14ac:dyDescent="0.2">
      <c r="A89" s="199"/>
      <c r="B89" s="199"/>
      <c r="C89" s="199"/>
      <c r="D89" s="199"/>
      <c r="E89" s="199"/>
      <c r="F89" s="199"/>
      <c r="G89" s="199"/>
      <c r="H89" s="199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</row>
    <row r="90" spans="1:24" x14ac:dyDescent="0.2">
      <c r="A90" s="199"/>
      <c r="B90" s="199"/>
      <c r="C90" s="199"/>
      <c r="D90" s="199"/>
      <c r="E90" s="199"/>
      <c r="F90" s="199"/>
      <c r="G90" s="199"/>
      <c r="H90" s="199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</row>
    <row r="91" spans="1:24" x14ac:dyDescent="0.2">
      <c r="A91" s="199"/>
      <c r="B91" s="199"/>
      <c r="C91" s="199"/>
      <c r="D91" s="199"/>
      <c r="E91" s="199"/>
      <c r="F91" s="199"/>
      <c r="G91" s="199"/>
      <c r="H91" s="199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</row>
    <row r="92" spans="1:24" x14ac:dyDescent="0.2">
      <c r="A92" s="199"/>
      <c r="B92" s="199"/>
      <c r="C92" s="199"/>
      <c r="D92" s="199"/>
      <c r="E92" s="199"/>
      <c r="F92" s="199"/>
      <c r="G92" s="199"/>
      <c r="H92" s="199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</row>
    <row r="93" spans="1:24" x14ac:dyDescent="0.2">
      <c r="A93" s="199"/>
      <c r="B93" s="199"/>
      <c r="C93" s="199"/>
      <c r="D93" s="199"/>
      <c r="E93" s="199"/>
      <c r="F93" s="199"/>
      <c r="G93" s="199"/>
      <c r="H93" s="199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</row>
    <row r="94" spans="1:24" x14ac:dyDescent="0.2">
      <c r="A94" s="199"/>
      <c r="B94" s="199"/>
      <c r="C94" s="199"/>
      <c r="D94" s="199"/>
      <c r="E94" s="199"/>
      <c r="F94" s="199"/>
      <c r="G94" s="199"/>
      <c r="H94" s="199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</row>
    <row r="95" spans="1:24" x14ac:dyDescent="0.2">
      <c r="A95" s="199"/>
      <c r="B95" s="199"/>
      <c r="C95" s="199"/>
      <c r="D95" s="199"/>
      <c r="E95" s="199"/>
      <c r="F95" s="199"/>
      <c r="G95" s="199"/>
      <c r="H95" s="199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</row>
    <row r="96" spans="1:24" x14ac:dyDescent="0.2">
      <c r="A96" s="199"/>
      <c r="B96" s="199"/>
      <c r="C96" s="199"/>
      <c r="D96" s="199"/>
      <c r="E96" s="199"/>
      <c r="F96" s="199"/>
      <c r="G96" s="199"/>
      <c r="H96" s="199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</row>
    <row r="97" spans="1:24" x14ac:dyDescent="0.2">
      <c r="A97" s="198"/>
      <c r="B97" s="198"/>
      <c r="C97" s="198"/>
      <c r="D97" s="198"/>
      <c r="E97" s="198"/>
      <c r="F97" s="198"/>
      <c r="G97" s="198"/>
      <c r="H97" s="19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</row>
    <row r="98" spans="1:24" x14ac:dyDescent="0.2">
      <c r="A98" s="198"/>
      <c r="B98" s="198"/>
      <c r="C98" s="198"/>
      <c r="D98" s="198"/>
      <c r="E98" s="198"/>
      <c r="F98" s="198"/>
      <c r="G98" s="198"/>
      <c r="H98" s="19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</row>
    <row r="99" spans="1:24" x14ac:dyDescent="0.2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</row>
    <row r="100" spans="1:24" x14ac:dyDescent="0.2">
      <c r="A100" s="168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</row>
    <row r="101" spans="1:24" x14ac:dyDescent="0.2">
      <c r="A101" s="168"/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</row>
    <row r="102" spans="1:24" x14ac:dyDescent="0.2">
      <c r="A102" s="168"/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</row>
  </sheetData>
  <phoneticPr fontId="4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AC109"/>
  <sheetViews>
    <sheetView workbookViewId="0">
      <selection activeCell="D11" sqref="D11"/>
    </sheetView>
  </sheetViews>
  <sheetFormatPr defaultRowHeight="12.75" x14ac:dyDescent="0.2"/>
  <cols>
    <col min="2" max="2" width="23.7109375" customWidth="1"/>
    <col min="3" max="3" width="22.140625" customWidth="1"/>
    <col min="4" max="4" width="20.5703125" customWidth="1"/>
    <col min="5" max="5" width="13.140625" customWidth="1"/>
    <col min="6" max="6" width="13.28515625" customWidth="1"/>
    <col min="7" max="7" width="13.42578125" customWidth="1"/>
    <col min="8" max="8" width="13.85546875" customWidth="1"/>
    <col min="9" max="9" width="14.5703125" customWidth="1"/>
    <col min="10" max="10" width="13.42578125" customWidth="1"/>
    <col min="11" max="11" width="14.140625" customWidth="1"/>
    <col min="12" max="12" width="13.140625" customWidth="1"/>
  </cols>
  <sheetData>
    <row r="1" spans="1:29" ht="27.75" x14ac:dyDescent="0.2">
      <c r="A1" s="350" t="s">
        <v>94</v>
      </c>
      <c r="B1" s="350"/>
      <c r="C1" s="350"/>
      <c r="D1" s="137"/>
      <c r="E1" s="137"/>
      <c r="F1" s="137"/>
      <c r="G1" s="138"/>
      <c r="H1" s="138"/>
      <c r="I1" s="138"/>
      <c r="J1" s="138"/>
      <c r="K1" s="138"/>
      <c r="L1" s="13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</row>
    <row r="2" spans="1:29" ht="12" customHeight="1" x14ac:dyDescent="0.2">
      <c r="A2" s="351"/>
      <c r="B2" s="351"/>
      <c r="C2" s="351"/>
      <c r="D2" s="139"/>
      <c r="E2" s="140"/>
      <c r="F2" s="140"/>
      <c r="G2" s="140"/>
      <c r="H2" s="141"/>
      <c r="I2" s="142"/>
      <c r="J2" s="139"/>
      <c r="K2" s="139"/>
      <c r="L2" s="139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29" ht="51.75" customHeight="1" x14ac:dyDescent="0.2">
      <c r="A3" s="352" t="s">
        <v>95</v>
      </c>
      <c r="B3" s="352"/>
      <c r="C3" s="143">
        <v>8.67</v>
      </c>
      <c r="D3" s="139"/>
      <c r="E3" s="144"/>
      <c r="F3" s="144"/>
      <c r="G3" s="144"/>
      <c r="H3" s="141"/>
      <c r="I3" s="142"/>
      <c r="J3" s="139"/>
      <c r="K3" s="145"/>
      <c r="L3" s="139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</row>
    <row r="4" spans="1:29" ht="30" x14ac:dyDescent="0.2">
      <c r="A4" s="351"/>
      <c r="B4" s="351"/>
      <c r="C4" s="351"/>
      <c r="D4" s="139"/>
      <c r="E4" s="146"/>
      <c r="F4" s="146"/>
      <c r="G4" s="146"/>
      <c r="H4" s="141"/>
      <c r="I4" s="142"/>
      <c r="J4" s="139"/>
      <c r="K4" s="139"/>
      <c r="L4" s="139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</row>
    <row r="5" spans="1:29" ht="27" x14ac:dyDescent="0.25">
      <c r="A5" s="357" t="s">
        <v>96</v>
      </c>
      <c r="B5" s="357"/>
      <c r="C5" s="357"/>
      <c r="D5" s="139"/>
      <c r="E5" s="146"/>
      <c r="F5" s="146"/>
      <c r="G5" s="146"/>
      <c r="H5" s="142"/>
      <c r="I5" s="142"/>
      <c r="J5" s="139"/>
      <c r="K5" s="139"/>
      <c r="L5" s="139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</row>
    <row r="6" spans="1:29" ht="27" x14ac:dyDescent="0.2">
      <c r="A6" s="139"/>
      <c r="B6" s="139"/>
      <c r="C6" s="147" t="s">
        <v>97</v>
      </c>
      <c r="D6" s="147" t="s">
        <v>98</v>
      </c>
      <c r="E6" s="139"/>
      <c r="F6" s="139"/>
      <c r="G6" s="142"/>
      <c r="H6" s="142"/>
      <c r="I6" s="142"/>
      <c r="J6" s="139"/>
      <c r="K6" s="139"/>
      <c r="L6" s="139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</row>
    <row r="7" spans="1:29" ht="27" x14ac:dyDescent="0.2">
      <c r="A7" s="351"/>
      <c r="B7" s="351"/>
      <c r="C7" s="351"/>
      <c r="D7" s="351"/>
      <c r="E7" s="139"/>
      <c r="F7" s="139"/>
      <c r="G7" s="142"/>
      <c r="H7" s="142"/>
      <c r="I7" s="142"/>
      <c r="J7" s="139"/>
      <c r="K7" s="139"/>
      <c r="L7" s="139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</row>
    <row r="8" spans="1:29" ht="27" x14ac:dyDescent="0.2">
      <c r="A8" s="354" t="s">
        <v>99</v>
      </c>
      <c r="B8" s="354"/>
      <c r="C8" s="148">
        <v>0</v>
      </c>
      <c r="D8" s="148">
        <v>60724.08</v>
      </c>
      <c r="E8" s="139"/>
      <c r="F8" s="139"/>
      <c r="G8" s="142"/>
      <c r="H8" s="142"/>
      <c r="I8" s="142"/>
      <c r="J8" s="139"/>
      <c r="K8" s="139"/>
      <c r="L8" s="139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</row>
    <row r="9" spans="1:29" ht="7.5" customHeight="1" x14ac:dyDescent="0.2">
      <c r="A9" s="351"/>
      <c r="B9" s="351"/>
      <c r="C9" s="351"/>
      <c r="D9" s="351"/>
      <c r="E9" s="139"/>
      <c r="F9" s="139"/>
      <c r="G9" s="142"/>
      <c r="H9" s="142"/>
      <c r="I9" s="142"/>
      <c r="J9" s="139"/>
      <c r="K9" s="139"/>
      <c r="L9" s="139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</row>
    <row r="10" spans="1:29" ht="27" x14ac:dyDescent="0.2">
      <c r="A10" s="353" t="s">
        <v>100</v>
      </c>
      <c r="B10" s="354"/>
      <c r="C10" s="148">
        <v>248.88</v>
      </c>
      <c r="D10" s="148">
        <v>2808.37</v>
      </c>
      <c r="E10" s="139"/>
      <c r="F10" s="139"/>
      <c r="G10" s="142"/>
      <c r="H10" s="142"/>
      <c r="I10" s="142"/>
      <c r="J10" s="139"/>
      <c r="K10" s="139"/>
      <c r="L10" s="139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</row>
    <row r="11" spans="1:29" ht="8.25" customHeight="1" x14ac:dyDescent="0.2">
      <c r="A11" s="149"/>
      <c r="B11" s="150"/>
      <c r="C11" s="151"/>
      <c r="D11" s="151"/>
      <c r="E11" s="139"/>
      <c r="F11" s="139"/>
      <c r="G11" s="142"/>
      <c r="H11" s="142"/>
      <c r="I11" s="142"/>
      <c r="J11" s="139"/>
      <c r="K11" s="139"/>
      <c r="L11" s="139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</row>
    <row r="12" spans="1:29" ht="27" x14ac:dyDescent="0.2">
      <c r="A12" s="152"/>
      <c r="B12" s="153" t="s">
        <v>101</v>
      </c>
      <c r="C12" s="148">
        <v>1000</v>
      </c>
      <c r="D12" s="148">
        <v>5500</v>
      </c>
      <c r="E12" s="139"/>
      <c r="F12" s="139"/>
      <c r="G12" s="142"/>
      <c r="H12" s="142"/>
      <c r="I12" s="142"/>
      <c r="J12" s="139"/>
      <c r="K12" s="139"/>
      <c r="L12" s="139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</row>
    <row r="13" spans="1:29" ht="7.5" customHeight="1" x14ac:dyDescent="0.2">
      <c r="A13" s="154"/>
      <c r="B13" s="155"/>
      <c r="C13" s="156"/>
      <c r="D13" s="156"/>
      <c r="E13" s="139"/>
      <c r="F13" s="139"/>
      <c r="G13" s="142"/>
      <c r="H13" s="142"/>
      <c r="I13" s="142"/>
      <c r="J13" s="139"/>
      <c r="K13" s="139"/>
      <c r="L13" s="139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</row>
    <row r="14" spans="1:29" ht="15" x14ac:dyDescent="0.2">
      <c r="A14" s="355" t="s">
        <v>102</v>
      </c>
      <c r="B14" s="354"/>
      <c r="C14" s="157">
        <v>0.06</v>
      </c>
      <c r="D14" s="157">
        <v>0.05</v>
      </c>
      <c r="E14" s="139"/>
      <c r="F14" s="139"/>
      <c r="G14" s="139"/>
      <c r="H14" s="139"/>
      <c r="I14" s="139"/>
      <c r="J14" s="139"/>
      <c r="K14" s="139"/>
      <c r="L14" s="139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</row>
    <row r="15" spans="1:29" ht="10.5" customHeight="1" x14ac:dyDescent="0.2">
      <c r="A15" s="356" t="s">
        <v>0</v>
      </c>
      <c r="B15" s="356"/>
      <c r="C15" s="356"/>
      <c r="D15" s="356"/>
      <c r="E15" s="139"/>
      <c r="F15" s="139"/>
      <c r="G15" s="139"/>
      <c r="H15" s="139"/>
      <c r="I15" s="139"/>
      <c r="J15" s="139"/>
      <c r="K15" s="139"/>
      <c r="L15" s="139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</row>
    <row r="16" spans="1:29" ht="15" x14ac:dyDescent="0.2">
      <c r="A16" s="354" t="s">
        <v>103</v>
      </c>
      <c r="B16" s="354"/>
      <c r="C16" s="158">
        <f>-FV(C14,$C$3,0,C8)+-FV(C14/12,$C$3*12,C10,0)+-FV(C14,$C$3,C12,0)</f>
        <v>44811.927122026798</v>
      </c>
      <c r="D16" s="158">
        <f>-FV(D14,$C$3,0,D8)+-FV(D14/12,$C$3*12,D10,0)+-FV(D14,$C$3,D12,0)</f>
        <v>515432.03873155161</v>
      </c>
      <c r="E16" s="139"/>
      <c r="F16" s="139"/>
      <c r="G16" s="139"/>
      <c r="H16" s="139"/>
      <c r="I16" s="139"/>
      <c r="J16" s="139"/>
      <c r="K16" s="139"/>
      <c r="L16" s="139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</row>
    <row r="17" spans="1:29" x14ac:dyDescent="0.2">
      <c r="A17" s="351"/>
      <c r="B17" s="351"/>
      <c r="C17" s="351"/>
      <c r="D17" s="351"/>
      <c r="E17" s="139"/>
      <c r="F17" s="139"/>
      <c r="G17" s="139"/>
      <c r="H17" s="139"/>
      <c r="I17" s="139"/>
      <c r="J17" s="139"/>
      <c r="K17" s="139"/>
      <c r="L17" s="139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</row>
    <row r="18" spans="1:29" ht="15" x14ac:dyDescent="0.2">
      <c r="A18" s="360" t="s">
        <v>104</v>
      </c>
      <c r="B18" s="361"/>
      <c r="C18" s="362"/>
      <c r="D18" s="159">
        <f>IF(D16 &gt; 0, (D16-C16), 0)</f>
        <v>470620.11160952481</v>
      </c>
      <c r="E18" s="139"/>
      <c r="F18" s="139"/>
      <c r="G18" s="139"/>
      <c r="H18" s="139"/>
      <c r="I18" s="139"/>
      <c r="J18" s="139"/>
      <c r="K18" s="139"/>
      <c r="L18" s="139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</row>
    <row r="19" spans="1:29" x14ac:dyDescent="0.2">
      <c r="A19" s="351"/>
      <c r="B19" s="351"/>
      <c r="C19" s="351"/>
      <c r="D19" s="351"/>
      <c r="E19" s="160"/>
      <c r="F19" s="160"/>
      <c r="G19" s="139"/>
      <c r="H19" s="139"/>
      <c r="I19" s="139"/>
      <c r="J19" s="139"/>
      <c r="K19" s="139"/>
      <c r="L19" s="139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</row>
    <row r="20" spans="1:29" ht="15.75" x14ac:dyDescent="0.25">
      <c r="A20" s="363" t="s">
        <v>105</v>
      </c>
      <c r="B20" s="363"/>
      <c r="C20" s="363"/>
      <c r="D20" s="139"/>
      <c r="E20" s="139"/>
      <c r="F20" s="139"/>
      <c r="G20" s="139"/>
      <c r="H20" s="139"/>
      <c r="I20" s="139"/>
      <c r="J20" s="139"/>
      <c r="K20" s="139"/>
      <c r="L20" s="139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</row>
    <row r="21" spans="1:29" ht="15.75" x14ac:dyDescent="0.25">
      <c r="A21" s="139"/>
      <c r="B21" s="161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</row>
    <row r="22" spans="1:29" x14ac:dyDescent="0.2">
      <c r="A22" s="351"/>
      <c r="B22" s="351"/>
      <c r="C22" s="351"/>
      <c r="D22" s="139"/>
      <c r="E22" s="139"/>
      <c r="F22" s="139"/>
      <c r="G22" s="139"/>
      <c r="H22" s="139"/>
      <c r="I22" s="139"/>
      <c r="J22" s="139"/>
      <c r="K22" s="139"/>
      <c r="L22" s="139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</row>
    <row r="23" spans="1:29" ht="15" x14ac:dyDescent="0.2">
      <c r="A23" s="358" t="s">
        <v>106</v>
      </c>
      <c r="B23" s="359"/>
      <c r="C23" s="148">
        <v>250000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</row>
    <row r="24" spans="1:29" x14ac:dyDescent="0.2">
      <c r="A24" s="351"/>
      <c r="B24" s="351"/>
      <c r="C24" s="351"/>
      <c r="D24" s="139"/>
      <c r="E24" s="139"/>
      <c r="F24" s="139"/>
      <c r="G24" s="139"/>
      <c r="H24" s="139"/>
      <c r="I24" s="139"/>
      <c r="J24" s="139"/>
      <c r="K24" s="139"/>
      <c r="L24" s="139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</row>
    <row r="25" spans="1:29" ht="15" x14ac:dyDescent="0.2">
      <c r="A25" s="354" t="s">
        <v>102</v>
      </c>
      <c r="B25" s="354"/>
      <c r="C25" s="157">
        <v>0.06</v>
      </c>
      <c r="D25" s="139"/>
      <c r="E25" s="139"/>
      <c r="F25" s="162"/>
      <c r="G25" s="139"/>
      <c r="H25" s="139"/>
      <c r="I25" s="139"/>
      <c r="J25" s="139"/>
      <c r="K25" s="139"/>
      <c r="L25" s="139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</row>
    <row r="26" spans="1:29" x14ac:dyDescent="0.2">
      <c r="A26" s="367"/>
      <c r="B26" s="368"/>
      <c r="C26" s="369"/>
      <c r="D26" s="139"/>
      <c r="E26" s="162"/>
      <c r="F26" s="162"/>
      <c r="G26" s="139"/>
      <c r="H26" s="139"/>
      <c r="I26" s="139"/>
      <c r="J26" s="139"/>
      <c r="K26" s="139"/>
      <c r="L26" s="139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</row>
    <row r="27" spans="1:29" ht="15" x14ac:dyDescent="0.2">
      <c r="A27" s="354" t="s">
        <v>107</v>
      </c>
      <c r="B27" s="354"/>
      <c r="C27" s="158">
        <f>PPMT(C25/12, 1, $C$3*12, -C23, 0)</f>
        <v>1837.7357196348028</v>
      </c>
      <c r="D27" s="139"/>
      <c r="E27" s="162"/>
      <c r="F27" s="162"/>
      <c r="G27" s="139"/>
      <c r="H27" s="139"/>
      <c r="I27" s="139"/>
      <c r="J27" s="139"/>
      <c r="K27" s="139"/>
      <c r="L27" s="139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</row>
    <row r="28" spans="1:29" ht="15" x14ac:dyDescent="0.2">
      <c r="A28" s="370" t="s">
        <v>108</v>
      </c>
      <c r="B28" s="371"/>
      <c r="C28" s="372"/>
      <c r="D28" s="139"/>
      <c r="E28" s="162"/>
      <c r="F28" s="162"/>
      <c r="G28" s="139"/>
      <c r="H28" s="139"/>
      <c r="I28" s="139"/>
      <c r="J28" s="139"/>
      <c r="K28" s="139"/>
      <c r="L28" s="139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</row>
    <row r="29" spans="1:29" x14ac:dyDescent="0.2">
      <c r="A29" s="354" t="s">
        <v>109</v>
      </c>
      <c r="B29" s="354"/>
      <c r="C29" s="373">
        <f>$C$23/POWER(1+$C$25, $C$3)</f>
        <v>150847.51383483238</v>
      </c>
      <c r="D29" s="139"/>
      <c r="E29" s="162"/>
      <c r="F29" s="162"/>
      <c r="G29" s="139"/>
      <c r="H29" s="139"/>
      <c r="I29" s="139"/>
      <c r="J29" s="139"/>
      <c r="K29" s="139"/>
      <c r="L29" s="139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</row>
    <row r="30" spans="1:29" x14ac:dyDescent="0.2">
      <c r="A30" s="354"/>
      <c r="B30" s="354"/>
      <c r="C30" s="373"/>
      <c r="D30" s="139"/>
      <c r="E30" s="139"/>
      <c r="F30" s="139"/>
      <c r="G30" s="139"/>
      <c r="H30" s="139"/>
      <c r="I30" s="139"/>
      <c r="J30" s="139"/>
      <c r="K30" s="139"/>
      <c r="L30" s="139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</row>
    <row r="31" spans="1:29" x14ac:dyDescent="0.2">
      <c r="A31" s="351"/>
      <c r="B31" s="351"/>
      <c r="C31" s="351"/>
      <c r="D31" s="139"/>
      <c r="E31" s="139"/>
      <c r="F31" s="139"/>
      <c r="G31" s="139"/>
      <c r="H31" s="139"/>
      <c r="I31" s="139"/>
      <c r="J31" s="139"/>
      <c r="K31" s="139"/>
      <c r="L31" s="139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</row>
    <row r="32" spans="1:29" x14ac:dyDescent="0.2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</row>
    <row r="33" spans="1:29" ht="14.25" x14ac:dyDescent="0.2">
      <c r="A33" s="139"/>
      <c r="B33" s="364"/>
      <c r="C33" s="364"/>
      <c r="D33" s="364"/>
      <c r="E33" s="163"/>
      <c r="F33" s="164"/>
      <c r="G33" s="164"/>
      <c r="H33" s="164"/>
      <c r="I33" s="164"/>
      <c r="J33" s="164"/>
      <c r="K33" s="164"/>
      <c r="L33" s="164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</row>
    <row r="34" spans="1:29" ht="15.75" x14ac:dyDescent="0.25">
      <c r="A34" s="365" t="s">
        <v>110</v>
      </c>
      <c r="B34" s="365"/>
      <c r="C34" s="365"/>
      <c r="D34" s="366" t="s">
        <v>111</v>
      </c>
      <c r="E34" s="366"/>
      <c r="F34" s="366"/>
      <c r="G34" s="366"/>
      <c r="H34" s="366"/>
      <c r="I34" s="366"/>
      <c r="J34" s="366"/>
      <c r="K34" s="366"/>
      <c r="L34" s="366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</row>
    <row r="35" spans="1:29" x14ac:dyDescent="0.2">
      <c r="A35" s="375" t="s">
        <v>112</v>
      </c>
      <c r="B35" s="375"/>
      <c r="C35" s="376"/>
      <c r="D35" s="165">
        <v>0</v>
      </c>
      <c r="E35" s="165">
        <v>0.01</v>
      </c>
      <c r="F35" s="165">
        <v>0.02</v>
      </c>
      <c r="G35" s="165">
        <v>0.03</v>
      </c>
      <c r="H35" s="165">
        <v>0.04</v>
      </c>
      <c r="I35" s="165">
        <v>0.05</v>
      </c>
      <c r="J35" s="165">
        <v>0.06</v>
      </c>
      <c r="K35" s="165">
        <v>7.0000000000000007E-2</v>
      </c>
      <c r="L35" s="165">
        <v>0.08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</row>
    <row r="36" spans="1:29" x14ac:dyDescent="0.2">
      <c r="A36" s="139"/>
      <c r="B36" s="378" t="s">
        <v>113</v>
      </c>
      <c r="C36" s="166">
        <v>25</v>
      </c>
      <c r="D36" s="167">
        <f t="shared" ref="D36:L51" si="0">FV(D$35/12,$C$3* 12, -$C36, 0, 0)</f>
        <v>2601</v>
      </c>
      <c r="E36" s="167">
        <f t="shared" si="0"/>
        <v>2715.9025668695367</v>
      </c>
      <c r="F36" s="167">
        <f t="shared" si="0"/>
        <v>2837.5513480715449</v>
      </c>
      <c r="G36" s="167">
        <f t="shared" si="0"/>
        <v>2966.3884944377796</v>
      </c>
      <c r="H36" s="167">
        <f t="shared" si="0"/>
        <v>3102.886780079144</v>
      </c>
      <c r="I36" s="167">
        <f t="shared" si="0"/>
        <v>3247.5517895716989</v>
      </c>
      <c r="J36" s="167">
        <f t="shared" si="0"/>
        <v>3400.9242641492756</v>
      </c>
      <c r="K36" s="167">
        <f t="shared" si="0"/>
        <v>3563.5826185671917</v>
      </c>
      <c r="L36" s="167">
        <f t="shared" si="0"/>
        <v>3736.1456411750664</v>
      </c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</row>
    <row r="37" spans="1:29" x14ac:dyDescent="0.2">
      <c r="A37" s="139"/>
      <c r="B37" s="378"/>
      <c r="C37" s="166">
        <v>50</v>
      </c>
      <c r="D37" s="167">
        <f t="shared" si="0"/>
        <v>5202</v>
      </c>
      <c r="E37" s="167">
        <f t="shared" si="0"/>
        <v>5431.8051337390734</v>
      </c>
      <c r="F37" s="167">
        <f t="shared" si="0"/>
        <v>5675.1026961430898</v>
      </c>
      <c r="G37" s="167">
        <f t="shared" si="0"/>
        <v>5932.7769888755593</v>
      </c>
      <c r="H37" s="167">
        <f t="shared" si="0"/>
        <v>6205.7735601582881</v>
      </c>
      <c r="I37" s="167">
        <f t="shared" si="0"/>
        <v>6495.1035791433978</v>
      </c>
      <c r="J37" s="167">
        <f t="shared" si="0"/>
        <v>6801.8485282985512</v>
      </c>
      <c r="K37" s="167">
        <f t="shared" si="0"/>
        <v>7127.1652371343835</v>
      </c>
      <c r="L37" s="167">
        <f t="shared" si="0"/>
        <v>7472.2912823501329</v>
      </c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</row>
    <row r="38" spans="1:29" x14ac:dyDescent="0.2">
      <c r="A38" s="139"/>
      <c r="B38" s="378"/>
      <c r="C38" s="166">
        <v>75</v>
      </c>
      <c r="D38" s="167">
        <f t="shared" si="0"/>
        <v>7802.9999999999991</v>
      </c>
      <c r="E38" s="167">
        <f t="shared" si="0"/>
        <v>8147.7077006086101</v>
      </c>
      <c r="F38" s="167">
        <f t="shared" si="0"/>
        <v>8512.6540442146361</v>
      </c>
      <c r="G38" s="167">
        <f t="shared" si="0"/>
        <v>8899.165483313338</v>
      </c>
      <c r="H38" s="167">
        <f t="shared" si="0"/>
        <v>9308.660340237433</v>
      </c>
      <c r="I38" s="167">
        <f t="shared" si="0"/>
        <v>9742.6553687150972</v>
      </c>
      <c r="J38" s="167">
        <f t="shared" si="0"/>
        <v>10202.772792447826</v>
      </c>
      <c r="K38" s="167">
        <f t="shared" si="0"/>
        <v>10690.747855701575</v>
      </c>
      <c r="L38" s="167">
        <f t="shared" si="0"/>
        <v>11208.4369235252</v>
      </c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</row>
    <row r="39" spans="1:29" x14ac:dyDescent="0.2">
      <c r="A39" s="139"/>
      <c r="B39" s="378"/>
      <c r="C39" s="166">
        <v>100</v>
      </c>
      <c r="D39" s="167">
        <f t="shared" si="0"/>
        <v>10404</v>
      </c>
      <c r="E39" s="167">
        <f t="shared" si="0"/>
        <v>10863.610267478147</v>
      </c>
      <c r="F39" s="167">
        <f t="shared" si="0"/>
        <v>11350.20539228618</v>
      </c>
      <c r="G39" s="167">
        <f t="shared" si="0"/>
        <v>11865.553977751119</v>
      </c>
      <c r="H39" s="167">
        <f t="shared" si="0"/>
        <v>12411.547120316576</v>
      </c>
      <c r="I39" s="167">
        <f t="shared" si="0"/>
        <v>12990.207158286796</v>
      </c>
      <c r="J39" s="167">
        <f t="shared" si="0"/>
        <v>13603.697056597102</v>
      </c>
      <c r="K39" s="167">
        <f t="shared" si="0"/>
        <v>14254.330474268767</v>
      </c>
      <c r="L39" s="167">
        <f t="shared" si="0"/>
        <v>14944.582564700266</v>
      </c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</row>
    <row r="40" spans="1:29" x14ac:dyDescent="0.2">
      <c r="A40" s="139"/>
      <c r="B40" s="378"/>
      <c r="C40" s="166">
        <v>125</v>
      </c>
      <c r="D40" s="167">
        <f t="shared" si="0"/>
        <v>13004.999999999998</v>
      </c>
      <c r="E40" s="167">
        <f t="shared" si="0"/>
        <v>13579.512834347684</v>
      </c>
      <c r="F40" s="167">
        <f t="shared" si="0"/>
        <v>14187.756740357725</v>
      </c>
      <c r="G40" s="167">
        <f t="shared" si="0"/>
        <v>14831.942472188897</v>
      </c>
      <c r="H40" s="167">
        <f t="shared" si="0"/>
        <v>15514.433900395721</v>
      </c>
      <c r="I40" s="167">
        <f t="shared" si="0"/>
        <v>16237.758947858496</v>
      </c>
      <c r="J40" s="167">
        <f t="shared" si="0"/>
        <v>17004.621320746377</v>
      </c>
      <c r="K40" s="167">
        <f t="shared" si="0"/>
        <v>17817.913092835959</v>
      </c>
      <c r="L40" s="167">
        <f t="shared" si="0"/>
        <v>18680.728205875334</v>
      </c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</row>
    <row r="41" spans="1:29" x14ac:dyDescent="0.2">
      <c r="A41" s="139"/>
      <c r="B41" s="378"/>
      <c r="C41" s="166">
        <v>150</v>
      </c>
      <c r="D41" s="167">
        <f t="shared" si="0"/>
        <v>15605.999999999998</v>
      </c>
      <c r="E41" s="167">
        <f t="shared" si="0"/>
        <v>16295.41540121722</v>
      </c>
      <c r="F41" s="167">
        <f t="shared" si="0"/>
        <v>17025.308088429272</v>
      </c>
      <c r="G41" s="167">
        <f t="shared" si="0"/>
        <v>17798.330966626676</v>
      </c>
      <c r="H41" s="167">
        <f t="shared" si="0"/>
        <v>18617.320680474866</v>
      </c>
      <c r="I41" s="167">
        <f t="shared" si="0"/>
        <v>19485.310737430194</v>
      </c>
      <c r="J41" s="167">
        <f t="shared" si="0"/>
        <v>20405.545584895652</v>
      </c>
      <c r="K41" s="167">
        <f t="shared" si="0"/>
        <v>21381.495711403149</v>
      </c>
      <c r="L41" s="167">
        <f t="shared" si="0"/>
        <v>22416.873847050399</v>
      </c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</row>
    <row r="42" spans="1:29" x14ac:dyDescent="0.2">
      <c r="A42" s="139"/>
      <c r="B42" s="378"/>
      <c r="C42" s="166">
        <v>175</v>
      </c>
      <c r="D42" s="167">
        <f t="shared" si="0"/>
        <v>18207</v>
      </c>
      <c r="E42" s="167">
        <f t="shared" si="0"/>
        <v>19011.317968086758</v>
      </c>
      <c r="F42" s="167">
        <f t="shared" si="0"/>
        <v>19862.859436500818</v>
      </c>
      <c r="G42" s="167">
        <f t="shared" si="0"/>
        <v>20764.719461064458</v>
      </c>
      <c r="H42" s="167">
        <f t="shared" si="0"/>
        <v>21720.207460554011</v>
      </c>
      <c r="I42" s="167">
        <f t="shared" si="0"/>
        <v>22732.862527001893</v>
      </c>
      <c r="J42" s="167">
        <f t="shared" si="0"/>
        <v>23806.469849044926</v>
      </c>
      <c r="K42" s="167">
        <f t="shared" si="0"/>
        <v>24945.078329970343</v>
      </c>
      <c r="L42" s="167">
        <f t="shared" si="0"/>
        <v>26153.019488225465</v>
      </c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</row>
    <row r="43" spans="1:29" x14ac:dyDescent="0.2">
      <c r="A43" s="139"/>
      <c r="B43" s="378"/>
      <c r="C43" s="166">
        <v>200</v>
      </c>
      <c r="D43" s="167">
        <f t="shared" si="0"/>
        <v>20808</v>
      </c>
      <c r="E43" s="167">
        <f t="shared" si="0"/>
        <v>21727.220534956294</v>
      </c>
      <c r="F43" s="167">
        <f t="shared" si="0"/>
        <v>22700.410784572359</v>
      </c>
      <c r="G43" s="167">
        <f t="shared" si="0"/>
        <v>23731.107955502237</v>
      </c>
      <c r="H43" s="167">
        <f t="shared" si="0"/>
        <v>24823.094240633152</v>
      </c>
      <c r="I43" s="167">
        <f t="shared" si="0"/>
        <v>25980.414316573591</v>
      </c>
      <c r="J43" s="167">
        <f t="shared" si="0"/>
        <v>27207.394113194205</v>
      </c>
      <c r="K43" s="167">
        <f t="shared" si="0"/>
        <v>28508.660948537534</v>
      </c>
      <c r="L43" s="167">
        <f t="shared" si="0"/>
        <v>29889.165129400531</v>
      </c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</row>
    <row r="44" spans="1:29" x14ac:dyDescent="0.2">
      <c r="A44" s="139"/>
      <c r="B44" s="378"/>
      <c r="C44" s="166">
        <v>225</v>
      </c>
      <c r="D44" s="167">
        <f t="shared" si="0"/>
        <v>23409</v>
      </c>
      <c r="E44" s="167">
        <f t="shared" si="0"/>
        <v>24443.12310182583</v>
      </c>
      <c r="F44" s="167">
        <f t="shared" si="0"/>
        <v>25537.962132643905</v>
      </c>
      <c r="G44" s="167">
        <f t="shared" si="0"/>
        <v>26697.496449940016</v>
      </c>
      <c r="H44" s="167">
        <f t="shared" si="0"/>
        <v>27925.981020712297</v>
      </c>
      <c r="I44" s="167">
        <f t="shared" si="0"/>
        <v>29227.96610614529</v>
      </c>
      <c r="J44" s="167">
        <f t="shared" si="0"/>
        <v>30608.318377343479</v>
      </c>
      <c r="K44" s="167">
        <f t="shared" si="0"/>
        <v>32072.243567104724</v>
      </c>
      <c r="L44" s="167">
        <f t="shared" si="0"/>
        <v>33625.310770575597</v>
      </c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</row>
    <row r="45" spans="1:29" x14ac:dyDescent="0.2">
      <c r="A45" s="139"/>
      <c r="B45" s="378"/>
      <c r="C45" s="166">
        <v>250</v>
      </c>
      <c r="D45" s="167">
        <f t="shared" si="0"/>
        <v>26009.999999999996</v>
      </c>
      <c r="E45" s="167">
        <f t="shared" si="0"/>
        <v>27159.025668695369</v>
      </c>
      <c r="F45" s="167">
        <f t="shared" si="0"/>
        <v>28375.51348071545</v>
      </c>
      <c r="G45" s="167">
        <f t="shared" si="0"/>
        <v>29663.884944377794</v>
      </c>
      <c r="H45" s="167">
        <f t="shared" si="0"/>
        <v>31028.867800791442</v>
      </c>
      <c r="I45" s="167">
        <f t="shared" si="0"/>
        <v>32475.517895716992</v>
      </c>
      <c r="J45" s="167">
        <f t="shared" si="0"/>
        <v>34009.242641492754</v>
      </c>
      <c r="K45" s="167">
        <f t="shared" si="0"/>
        <v>35635.826185671918</v>
      </c>
      <c r="L45" s="167">
        <f t="shared" si="0"/>
        <v>37361.456411750667</v>
      </c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</row>
    <row r="46" spans="1:29" x14ac:dyDescent="0.2">
      <c r="A46" s="139"/>
      <c r="B46" s="378"/>
      <c r="C46" s="166">
        <v>275</v>
      </c>
      <c r="D46" s="167">
        <f t="shared" si="0"/>
        <v>28610.999999999996</v>
      </c>
      <c r="E46" s="167">
        <f t="shared" si="0"/>
        <v>29874.928235564905</v>
      </c>
      <c r="F46" s="167">
        <f t="shared" si="0"/>
        <v>31213.064828786995</v>
      </c>
      <c r="G46" s="167">
        <f t="shared" si="0"/>
        <v>32630.273438815573</v>
      </c>
      <c r="H46" s="167">
        <f t="shared" si="0"/>
        <v>34131.754580870584</v>
      </c>
      <c r="I46" s="167">
        <f t="shared" si="0"/>
        <v>35723.06968528869</v>
      </c>
      <c r="J46" s="167">
        <f t="shared" si="0"/>
        <v>37410.166905642029</v>
      </c>
      <c r="K46" s="167">
        <f t="shared" si="0"/>
        <v>39199.408804239109</v>
      </c>
      <c r="L46" s="167">
        <f t="shared" si="0"/>
        <v>41097.602052925729</v>
      </c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</row>
    <row r="47" spans="1:29" x14ac:dyDescent="0.2">
      <c r="A47" s="139"/>
      <c r="B47" s="378"/>
      <c r="C47" s="166">
        <v>300</v>
      </c>
      <c r="D47" s="167">
        <f t="shared" si="0"/>
        <v>31211.999999999996</v>
      </c>
      <c r="E47" s="167">
        <f t="shared" si="0"/>
        <v>32590.830802434441</v>
      </c>
      <c r="F47" s="167">
        <f t="shared" si="0"/>
        <v>34050.616176858544</v>
      </c>
      <c r="G47" s="167">
        <f t="shared" si="0"/>
        <v>35596.661933253352</v>
      </c>
      <c r="H47" s="167">
        <f t="shared" si="0"/>
        <v>37234.641360949732</v>
      </c>
      <c r="I47" s="167">
        <f t="shared" si="0"/>
        <v>38970.621474860389</v>
      </c>
      <c r="J47" s="167">
        <f t="shared" si="0"/>
        <v>40811.091169791303</v>
      </c>
      <c r="K47" s="167">
        <f t="shared" si="0"/>
        <v>42762.991422806299</v>
      </c>
      <c r="L47" s="167">
        <f t="shared" si="0"/>
        <v>44833.747694100799</v>
      </c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</row>
    <row r="48" spans="1:29" x14ac:dyDescent="0.2">
      <c r="A48" s="139"/>
      <c r="B48" s="378"/>
      <c r="C48" s="166">
        <v>325</v>
      </c>
      <c r="D48" s="167">
        <f t="shared" si="0"/>
        <v>33813</v>
      </c>
      <c r="E48" s="167">
        <f t="shared" si="0"/>
        <v>35306.733369303976</v>
      </c>
      <c r="F48" s="167">
        <f t="shared" si="0"/>
        <v>36888.16752493009</v>
      </c>
      <c r="G48" s="167">
        <f t="shared" si="0"/>
        <v>38563.050427691131</v>
      </c>
      <c r="H48" s="167">
        <f t="shared" si="0"/>
        <v>40337.528141028874</v>
      </c>
      <c r="I48" s="167">
        <f t="shared" si="0"/>
        <v>42218.173264432087</v>
      </c>
      <c r="J48" s="167">
        <f t="shared" si="0"/>
        <v>44212.015433940578</v>
      </c>
      <c r="K48" s="167">
        <f t="shared" si="0"/>
        <v>46326.574041373489</v>
      </c>
      <c r="L48" s="167">
        <f t="shared" si="0"/>
        <v>48569.893335275869</v>
      </c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</row>
    <row r="49" spans="1:29" x14ac:dyDescent="0.2">
      <c r="A49" s="139"/>
      <c r="B49" s="378"/>
      <c r="C49" s="166">
        <v>350</v>
      </c>
      <c r="D49" s="167">
        <f t="shared" si="0"/>
        <v>36414</v>
      </c>
      <c r="E49" s="167">
        <f t="shared" si="0"/>
        <v>38022.635936173516</v>
      </c>
      <c r="F49" s="167">
        <f t="shared" si="0"/>
        <v>39725.718873001635</v>
      </c>
      <c r="G49" s="167">
        <f t="shared" si="0"/>
        <v>41529.438922128917</v>
      </c>
      <c r="H49" s="167">
        <f t="shared" si="0"/>
        <v>43440.414921108022</v>
      </c>
      <c r="I49" s="167">
        <f t="shared" si="0"/>
        <v>45465.725054003786</v>
      </c>
      <c r="J49" s="167">
        <f t="shared" si="0"/>
        <v>47612.939698089853</v>
      </c>
      <c r="K49" s="167">
        <f t="shared" si="0"/>
        <v>49890.156659940687</v>
      </c>
      <c r="L49" s="167">
        <f t="shared" si="0"/>
        <v>52306.038976450931</v>
      </c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</row>
    <row r="50" spans="1:29" x14ac:dyDescent="0.2">
      <c r="A50" s="139"/>
      <c r="B50" s="378"/>
      <c r="C50" s="166">
        <v>375</v>
      </c>
      <c r="D50" s="167">
        <f t="shared" si="0"/>
        <v>39015</v>
      </c>
      <c r="E50" s="167">
        <f t="shared" si="0"/>
        <v>40738.538503043048</v>
      </c>
      <c r="F50" s="167">
        <f t="shared" si="0"/>
        <v>42563.27022107318</v>
      </c>
      <c r="G50" s="167">
        <f t="shared" si="0"/>
        <v>44495.827416566695</v>
      </c>
      <c r="H50" s="167">
        <f t="shared" si="0"/>
        <v>46543.301701187163</v>
      </c>
      <c r="I50" s="167">
        <f t="shared" si="0"/>
        <v>48713.276843575484</v>
      </c>
      <c r="J50" s="167">
        <f t="shared" si="0"/>
        <v>51013.863962239135</v>
      </c>
      <c r="K50" s="167">
        <f t="shared" si="0"/>
        <v>53453.739278507877</v>
      </c>
      <c r="L50" s="167">
        <f t="shared" si="0"/>
        <v>56042.184617626001</v>
      </c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</row>
    <row r="51" spans="1:29" x14ac:dyDescent="0.2">
      <c r="A51" s="139"/>
      <c r="B51" s="378"/>
      <c r="C51" s="166">
        <v>400</v>
      </c>
      <c r="D51" s="167">
        <f t="shared" si="0"/>
        <v>41616</v>
      </c>
      <c r="E51" s="167">
        <f t="shared" si="0"/>
        <v>43454.441069912587</v>
      </c>
      <c r="F51" s="167">
        <f t="shared" si="0"/>
        <v>45400.821569144719</v>
      </c>
      <c r="G51" s="167">
        <f t="shared" si="0"/>
        <v>47462.215911004474</v>
      </c>
      <c r="H51" s="167">
        <f t="shared" si="0"/>
        <v>49646.188481266305</v>
      </c>
      <c r="I51" s="167">
        <f t="shared" si="0"/>
        <v>51960.828633147183</v>
      </c>
      <c r="J51" s="167">
        <f t="shared" si="0"/>
        <v>54414.788226388409</v>
      </c>
      <c r="K51" s="167">
        <f t="shared" si="0"/>
        <v>57017.321897075068</v>
      </c>
      <c r="L51" s="167">
        <f t="shared" si="0"/>
        <v>59778.330258801063</v>
      </c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</row>
    <row r="52" spans="1:29" x14ac:dyDescent="0.2">
      <c r="A52" s="139"/>
      <c r="B52" s="378"/>
      <c r="C52" s="166">
        <v>500</v>
      </c>
      <c r="D52" s="167">
        <f t="shared" ref="D52:L54" si="1">FV(D$35/12,$C$3* 12, -$C52, 0, 0)</f>
        <v>52019.999999999993</v>
      </c>
      <c r="E52" s="167">
        <f t="shared" si="1"/>
        <v>54318.051337390738</v>
      </c>
      <c r="F52" s="167">
        <f t="shared" si="1"/>
        <v>56751.0269614309</v>
      </c>
      <c r="G52" s="167">
        <f t="shared" si="1"/>
        <v>59327.769888755589</v>
      </c>
      <c r="H52" s="167">
        <f t="shared" si="1"/>
        <v>62057.735601582885</v>
      </c>
      <c r="I52" s="167">
        <f t="shared" si="1"/>
        <v>64951.035791433984</v>
      </c>
      <c r="J52" s="167">
        <f t="shared" si="1"/>
        <v>68018.485282985508</v>
      </c>
      <c r="K52" s="167">
        <f t="shared" si="1"/>
        <v>71271.652371343836</v>
      </c>
      <c r="L52" s="167">
        <f t="shared" si="1"/>
        <v>74722.912823501334</v>
      </c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</row>
    <row r="53" spans="1:29" x14ac:dyDescent="0.2">
      <c r="A53" s="139"/>
      <c r="B53" s="378"/>
      <c r="C53" s="166">
        <v>600</v>
      </c>
      <c r="D53" s="167">
        <f t="shared" si="1"/>
        <v>62423.999999999993</v>
      </c>
      <c r="E53" s="167">
        <f t="shared" si="1"/>
        <v>65181.661604868881</v>
      </c>
      <c r="F53" s="167">
        <f t="shared" si="1"/>
        <v>68101.232353717089</v>
      </c>
      <c r="G53" s="167">
        <f t="shared" si="1"/>
        <v>71193.323866506704</v>
      </c>
      <c r="H53" s="167">
        <f t="shared" si="1"/>
        <v>74469.282721899464</v>
      </c>
      <c r="I53" s="167">
        <f t="shared" si="1"/>
        <v>77941.242949720778</v>
      </c>
      <c r="J53" s="167">
        <f t="shared" si="1"/>
        <v>81622.182339582607</v>
      </c>
      <c r="K53" s="167">
        <f t="shared" si="1"/>
        <v>85525.982845612598</v>
      </c>
      <c r="L53" s="167">
        <f t="shared" si="1"/>
        <v>89667.495388201598</v>
      </c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</row>
    <row r="54" spans="1:29" x14ac:dyDescent="0.2">
      <c r="A54" s="139"/>
      <c r="B54" s="378"/>
      <c r="C54" s="166">
        <v>700</v>
      </c>
      <c r="D54" s="167">
        <f t="shared" si="1"/>
        <v>72828</v>
      </c>
      <c r="E54" s="167">
        <f t="shared" si="1"/>
        <v>76045.271872347032</v>
      </c>
      <c r="F54" s="167">
        <f t="shared" si="1"/>
        <v>79451.43774600327</v>
      </c>
      <c r="G54" s="167">
        <f t="shared" si="1"/>
        <v>83058.877844257833</v>
      </c>
      <c r="H54" s="167">
        <f t="shared" si="1"/>
        <v>86880.829842216044</v>
      </c>
      <c r="I54" s="167">
        <f t="shared" si="1"/>
        <v>90931.450108007572</v>
      </c>
      <c r="J54" s="167">
        <f t="shared" si="1"/>
        <v>95225.879396179706</v>
      </c>
      <c r="K54" s="167">
        <f t="shared" si="1"/>
        <v>99780.313319881374</v>
      </c>
      <c r="L54" s="167">
        <f t="shared" si="1"/>
        <v>104612.07795290186</v>
      </c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</row>
    <row r="55" spans="1:29" x14ac:dyDescent="0.2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</row>
    <row r="56" spans="1:29" x14ac:dyDescent="0.2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</row>
    <row r="57" spans="1:29" ht="15.75" x14ac:dyDescent="0.25">
      <c r="A57" s="365" t="s">
        <v>114</v>
      </c>
      <c r="B57" s="365"/>
      <c r="C57" s="365"/>
      <c r="D57" s="374" t="s">
        <v>111</v>
      </c>
      <c r="E57" s="374"/>
      <c r="F57" s="374"/>
      <c r="G57" s="374"/>
      <c r="H57" s="374"/>
      <c r="I57" s="374"/>
      <c r="J57" s="374"/>
      <c r="K57" s="374"/>
      <c r="L57" s="374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</row>
    <row r="58" spans="1:29" x14ac:dyDescent="0.2">
      <c r="A58" s="375" t="s">
        <v>115</v>
      </c>
      <c r="B58" s="375"/>
      <c r="C58" s="376"/>
      <c r="D58" s="165">
        <v>0</v>
      </c>
      <c r="E58" s="165">
        <v>0.01</v>
      </c>
      <c r="F58" s="165">
        <v>0.02</v>
      </c>
      <c r="G58" s="165">
        <v>0.03</v>
      </c>
      <c r="H58" s="165">
        <v>0.04</v>
      </c>
      <c r="I58" s="165">
        <v>0.05</v>
      </c>
      <c r="J58" s="165">
        <v>0.06</v>
      </c>
      <c r="K58" s="165">
        <v>7.0000000000000007E-2</v>
      </c>
      <c r="L58" s="165">
        <v>0.08</v>
      </c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</row>
    <row r="59" spans="1:29" x14ac:dyDescent="0.2">
      <c r="A59" s="139"/>
      <c r="B59" s="377" t="s">
        <v>116</v>
      </c>
      <c r="C59" s="166">
        <v>10000</v>
      </c>
      <c r="D59" s="167">
        <f t="shared" ref="D59:L74" si="2">PPMT(D$58/12, 1, $C$3*12, -$C59, 0)</f>
        <v>96.116878123798543</v>
      </c>
      <c r="E59" s="167">
        <f t="shared" si="2"/>
        <v>92.050430324579608</v>
      </c>
      <c r="F59" s="167">
        <f t="shared" si="2"/>
        <v>88.104132519015423</v>
      </c>
      <c r="G59" s="167">
        <f t="shared" si="2"/>
        <v>84.277565284777921</v>
      </c>
      <c r="H59" s="167">
        <f t="shared" si="2"/>
        <v>80.570132821162801</v>
      </c>
      <c r="I59" s="167">
        <f t="shared" si="2"/>
        <v>76.981066415254929</v>
      </c>
      <c r="J59" s="167">
        <f t="shared" si="2"/>
        <v>73.509428785392103</v>
      </c>
      <c r="K59" s="167">
        <f t="shared" si="2"/>
        <v>70.154119255559365</v>
      </c>
      <c r="L59" s="167">
        <f t="shared" si="2"/>
        <v>66.913879706618772</v>
      </c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</row>
    <row r="60" spans="1:29" x14ac:dyDescent="0.2">
      <c r="A60" s="139"/>
      <c r="B60" s="377"/>
      <c r="C60" s="166">
        <v>20000</v>
      </c>
      <c r="D60" s="167">
        <f t="shared" si="2"/>
        <v>192.23375624759709</v>
      </c>
      <c r="E60" s="167">
        <f t="shared" si="2"/>
        <v>184.10086064915922</v>
      </c>
      <c r="F60" s="167">
        <f t="shared" si="2"/>
        <v>176.20826503803085</v>
      </c>
      <c r="G60" s="167">
        <f t="shared" si="2"/>
        <v>168.55513056955584</v>
      </c>
      <c r="H60" s="167">
        <f t="shared" si="2"/>
        <v>161.1402656423256</v>
      </c>
      <c r="I60" s="167">
        <f t="shared" si="2"/>
        <v>153.96213283050986</v>
      </c>
      <c r="J60" s="167">
        <f t="shared" si="2"/>
        <v>147.01885757078421</v>
      </c>
      <c r="K60" s="167">
        <f t="shared" si="2"/>
        <v>140.30823851111873</v>
      </c>
      <c r="L60" s="167">
        <f t="shared" si="2"/>
        <v>133.82775941323754</v>
      </c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</row>
    <row r="61" spans="1:29" x14ac:dyDescent="0.2">
      <c r="A61" s="139"/>
      <c r="B61" s="377"/>
      <c r="C61" s="166">
        <v>30000</v>
      </c>
      <c r="D61" s="167">
        <f t="shared" si="2"/>
        <v>288.35063437139564</v>
      </c>
      <c r="E61" s="167">
        <f t="shared" si="2"/>
        <v>276.15129097373881</v>
      </c>
      <c r="F61" s="167">
        <f t="shared" si="2"/>
        <v>264.31239755704627</v>
      </c>
      <c r="G61" s="167">
        <f t="shared" si="2"/>
        <v>252.83269585433376</v>
      </c>
      <c r="H61" s="167">
        <f t="shared" si="2"/>
        <v>241.71039846348836</v>
      </c>
      <c r="I61" s="167">
        <f t="shared" si="2"/>
        <v>230.94319924576476</v>
      </c>
      <c r="J61" s="167">
        <f t="shared" si="2"/>
        <v>220.52828635617632</v>
      </c>
      <c r="K61" s="167">
        <f t="shared" si="2"/>
        <v>210.46235776667808</v>
      </c>
      <c r="L61" s="167">
        <f t="shared" si="2"/>
        <v>200.74163911985633</v>
      </c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</row>
    <row r="62" spans="1:29" x14ac:dyDescent="0.2">
      <c r="A62" s="139"/>
      <c r="B62" s="377"/>
      <c r="C62" s="166">
        <v>40000</v>
      </c>
      <c r="D62" s="167">
        <f t="shared" si="2"/>
        <v>384.46751249519417</v>
      </c>
      <c r="E62" s="167">
        <f t="shared" si="2"/>
        <v>368.20172129831843</v>
      </c>
      <c r="F62" s="167">
        <f t="shared" si="2"/>
        <v>352.41653007606169</v>
      </c>
      <c r="G62" s="167">
        <f t="shared" si="2"/>
        <v>337.11026113911169</v>
      </c>
      <c r="H62" s="167">
        <f t="shared" si="2"/>
        <v>322.2805312846512</v>
      </c>
      <c r="I62" s="167">
        <f t="shared" si="2"/>
        <v>307.92426566101972</v>
      </c>
      <c r="J62" s="167">
        <f t="shared" si="2"/>
        <v>294.03771514156841</v>
      </c>
      <c r="K62" s="167">
        <f t="shared" si="2"/>
        <v>280.61647702223746</v>
      </c>
      <c r="L62" s="167">
        <f t="shared" si="2"/>
        <v>267.65551882647509</v>
      </c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</row>
    <row r="63" spans="1:29" x14ac:dyDescent="0.2">
      <c r="A63" s="139"/>
      <c r="B63" s="377"/>
      <c r="C63" s="166">
        <v>50000</v>
      </c>
      <c r="D63" s="167">
        <f t="shared" si="2"/>
        <v>480.58439061899276</v>
      </c>
      <c r="E63" s="167">
        <f t="shared" si="2"/>
        <v>460.252151622898</v>
      </c>
      <c r="F63" s="167">
        <f t="shared" si="2"/>
        <v>440.52066259507711</v>
      </c>
      <c r="G63" s="167">
        <f t="shared" si="2"/>
        <v>421.38782642388958</v>
      </c>
      <c r="H63" s="167">
        <f t="shared" si="2"/>
        <v>402.85066410581396</v>
      </c>
      <c r="I63" s="167">
        <f t="shared" si="2"/>
        <v>384.90533207627459</v>
      </c>
      <c r="J63" s="167">
        <f t="shared" si="2"/>
        <v>367.54714392696047</v>
      </c>
      <c r="K63" s="167">
        <f t="shared" si="2"/>
        <v>350.77059627779681</v>
      </c>
      <c r="L63" s="167">
        <f t="shared" si="2"/>
        <v>334.56939853309387</v>
      </c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</row>
    <row r="64" spans="1:29" x14ac:dyDescent="0.2">
      <c r="A64" s="139"/>
      <c r="B64" s="377"/>
      <c r="C64" s="166">
        <v>60000</v>
      </c>
      <c r="D64" s="167">
        <f t="shared" si="2"/>
        <v>576.70126874279129</v>
      </c>
      <c r="E64" s="167">
        <f t="shared" si="2"/>
        <v>552.30258194747762</v>
      </c>
      <c r="F64" s="167">
        <f t="shared" si="2"/>
        <v>528.62479511409254</v>
      </c>
      <c r="G64" s="167">
        <f t="shared" si="2"/>
        <v>505.66539170866753</v>
      </c>
      <c r="H64" s="167">
        <f t="shared" si="2"/>
        <v>483.42079692697672</v>
      </c>
      <c r="I64" s="167">
        <f t="shared" si="2"/>
        <v>461.88639849152952</v>
      </c>
      <c r="J64" s="167">
        <f t="shared" si="2"/>
        <v>441.05657271235265</v>
      </c>
      <c r="K64" s="167">
        <f t="shared" si="2"/>
        <v>420.92471553335616</v>
      </c>
      <c r="L64" s="167">
        <f t="shared" si="2"/>
        <v>401.48327823971266</v>
      </c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</row>
    <row r="65" spans="1:29" x14ac:dyDescent="0.2">
      <c r="A65" s="139"/>
      <c r="B65" s="377"/>
      <c r="C65" s="166">
        <v>70000</v>
      </c>
      <c r="D65" s="167">
        <f t="shared" si="2"/>
        <v>672.81814686658981</v>
      </c>
      <c r="E65" s="167">
        <f t="shared" si="2"/>
        <v>644.35301227205719</v>
      </c>
      <c r="F65" s="167">
        <f t="shared" si="2"/>
        <v>616.7289276331079</v>
      </c>
      <c r="G65" s="167">
        <f t="shared" si="2"/>
        <v>589.94295699344548</v>
      </c>
      <c r="H65" s="167">
        <f t="shared" si="2"/>
        <v>563.99092974813959</v>
      </c>
      <c r="I65" s="167">
        <f t="shared" si="2"/>
        <v>538.86746490678445</v>
      </c>
      <c r="J65" s="167">
        <f t="shared" si="2"/>
        <v>514.56600149774476</v>
      </c>
      <c r="K65" s="167">
        <f t="shared" si="2"/>
        <v>491.07883478891551</v>
      </c>
      <c r="L65" s="167">
        <f t="shared" si="2"/>
        <v>468.39715794633133</v>
      </c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</row>
    <row r="66" spans="1:29" x14ac:dyDescent="0.2">
      <c r="A66" s="139"/>
      <c r="B66" s="377"/>
      <c r="C66" s="166">
        <v>80000</v>
      </c>
      <c r="D66" s="167">
        <f t="shared" si="2"/>
        <v>768.93502499038834</v>
      </c>
      <c r="E66" s="167">
        <f t="shared" si="2"/>
        <v>736.40344259663686</v>
      </c>
      <c r="F66" s="167">
        <f t="shared" si="2"/>
        <v>704.83306015212338</v>
      </c>
      <c r="G66" s="167">
        <f t="shared" si="2"/>
        <v>674.22052227822337</v>
      </c>
      <c r="H66" s="167">
        <f t="shared" si="2"/>
        <v>644.56106256930241</v>
      </c>
      <c r="I66" s="167">
        <f t="shared" si="2"/>
        <v>615.84853132203943</v>
      </c>
      <c r="J66" s="167">
        <f t="shared" si="2"/>
        <v>588.07543028313682</v>
      </c>
      <c r="K66" s="167">
        <f t="shared" si="2"/>
        <v>561.23295404447492</v>
      </c>
      <c r="L66" s="167">
        <f t="shared" si="2"/>
        <v>535.31103765295018</v>
      </c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</row>
    <row r="67" spans="1:29" x14ac:dyDescent="0.2">
      <c r="A67" s="139"/>
      <c r="B67" s="377"/>
      <c r="C67" s="166">
        <v>90000</v>
      </c>
      <c r="D67" s="167">
        <f t="shared" si="2"/>
        <v>865.05190311418687</v>
      </c>
      <c r="E67" s="167">
        <f t="shared" si="2"/>
        <v>828.45387292121643</v>
      </c>
      <c r="F67" s="167">
        <f t="shared" si="2"/>
        <v>792.93719267113875</v>
      </c>
      <c r="G67" s="167">
        <f t="shared" si="2"/>
        <v>758.49808756300115</v>
      </c>
      <c r="H67" s="167">
        <f t="shared" si="2"/>
        <v>725.13119539046522</v>
      </c>
      <c r="I67" s="167">
        <f t="shared" si="2"/>
        <v>692.82959773729431</v>
      </c>
      <c r="J67" s="167">
        <f t="shared" si="2"/>
        <v>661.58485906852889</v>
      </c>
      <c r="K67" s="167">
        <f t="shared" si="2"/>
        <v>631.38707330003433</v>
      </c>
      <c r="L67" s="167">
        <f t="shared" si="2"/>
        <v>602.22491735956896</v>
      </c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</row>
    <row r="68" spans="1:29" x14ac:dyDescent="0.2">
      <c r="A68" s="139"/>
      <c r="B68" s="377"/>
      <c r="C68" s="166">
        <v>100000</v>
      </c>
      <c r="D68" s="167">
        <f t="shared" si="2"/>
        <v>961.16878123798551</v>
      </c>
      <c r="E68" s="167">
        <f t="shared" si="2"/>
        <v>920.504303245796</v>
      </c>
      <c r="F68" s="167">
        <f t="shared" si="2"/>
        <v>881.04132519015423</v>
      </c>
      <c r="G68" s="167">
        <f t="shared" si="2"/>
        <v>842.77565284777916</v>
      </c>
      <c r="H68" s="167">
        <f t="shared" si="2"/>
        <v>805.70132821162792</v>
      </c>
      <c r="I68" s="167">
        <f t="shared" si="2"/>
        <v>769.81066415254918</v>
      </c>
      <c r="J68" s="167">
        <f t="shared" si="2"/>
        <v>735.09428785392095</v>
      </c>
      <c r="K68" s="167">
        <f t="shared" si="2"/>
        <v>701.54119255559363</v>
      </c>
      <c r="L68" s="167">
        <f t="shared" si="2"/>
        <v>669.13879706618775</v>
      </c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</row>
    <row r="69" spans="1:29" x14ac:dyDescent="0.2">
      <c r="A69" s="139"/>
      <c r="B69" s="377"/>
      <c r="C69" s="166">
        <v>110000</v>
      </c>
      <c r="D69" s="167">
        <f t="shared" si="2"/>
        <v>1057.2856593617839</v>
      </c>
      <c r="E69" s="167">
        <f t="shared" si="2"/>
        <v>1012.5547335703757</v>
      </c>
      <c r="F69" s="167">
        <f t="shared" si="2"/>
        <v>969.14545770916959</v>
      </c>
      <c r="G69" s="167">
        <f t="shared" si="2"/>
        <v>927.05321813255705</v>
      </c>
      <c r="H69" s="167">
        <f t="shared" si="2"/>
        <v>886.27146103279074</v>
      </c>
      <c r="I69" s="167">
        <f t="shared" si="2"/>
        <v>846.79173056780417</v>
      </c>
      <c r="J69" s="167">
        <f t="shared" si="2"/>
        <v>808.60371663931323</v>
      </c>
      <c r="K69" s="167">
        <f t="shared" si="2"/>
        <v>771.69531181115303</v>
      </c>
      <c r="L69" s="167">
        <f t="shared" si="2"/>
        <v>736.05267677280654</v>
      </c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</row>
    <row r="70" spans="1:29" x14ac:dyDescent="0.2">
      <c r="A70" s="139"/>
      <c r="B70" s="377"/>
      <c r="C70" s="166">
        <v>120000</v>
      </c>
      <c r="D70" s="167">
        <f t="shared" si="2"/>
        <v>1153.4025374855826</v>
      </c>
      <c r="E70" s="167">
        <f t="shared" si="2"/>
        <v>1104.6051638949552</v>
      </c>
      <c r="F70" s="167">
        <f t="shared" si="2"/>
        <v>1057.2495902281851</v>
      </c>
      <c r="G70" s="167">
        <f t="shared" si="2"/>
        <v>1011.3307834173351</v>
      </c>
      <c r="H70" s="167">
        <f t="shared" si="2"/>
        <v>966.84159385395344</v>
      </c>
      <c r="I70" s="167">
        <f t="shared" si="2"/>
        <v>923.77279698305904</v>
      </c>
      <c r="J70" s="167">
        <f t="shared" si="2"/>
        <v>882.11314542470529</v>
      </c>
      <c r="K70" s="167">
        <f t="shared" si="2"/>
        <v>841.84943106671233</v>
      </c>
      <c r="L70" s="167">
        <f t="shared" si="2"/>
        <v>802.96655647942532</v>
      </c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</row>
    <row r="71" spans="1:29" x14ac:dyDescent="0.2">
      <c r="A71" s="139"/>
      <c r="B71" s="377"/>
      <c r="C71" s="166">
        <v>130000</v>
      </c>
      <c r="D71" s="167">
        <f t="shared" si="2"/>
        <v>1249.5194156093812</v>
      </c>
      <c r="E71" s="167">
        <f t="shared" si="2"/>
        <v>1196.6555942195348</v>
      </c>
      <c r="F71" s="167">
        <f t="shared" si="2"/>
        <v>1145.3537227472004</v>
      </c>
      <c r="G71" s="167">
        <f t="shared" si="2"/>
        <v>1095.6083487021131</v>
      </c>
      <c r="H71" s="167">
        <f t="shared" si="2"/>
        <v>1047.4117266751164</v>
      </c>
      <c r="I71" s="167">
        <f t="shared" si="2"/>
        <v>1000.7538633983139</v>
      </c>
      <c r="J71" s="167">
        <f t="shared" si="2"/>
        <v>955.62257421009735</v>
      </c>
      <c r="K71" s="167">
        <f t="shared" si="2"/>
        <v>912.00355032227174</v>
      </c>
      <c r="L71" s="167">
        <f t="shared" si="2"/>
        <v>869.88043618604411</v>
      </c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</row>
    <row r="72" spans="1:29" x14ac:dyDescent="0.2">
      <c r="A72" s="139"/>
      <c r="B72" s="377"/>
      <c r="C72" s="166">
        <v>140000</v>
      </c>
      <c r="D72" s="167">
        <f t="shared" si="2"/>
        <v>1345.6362937331796</v>
      </c>
      <c r="E72" s="167">
        <f t="shared" si="2"/>
        <v>1288.7060245441144</v>
      </c>
      <c r="F72" s="167">
        <f t="shared" si="2"/>
        <v>1233.4578552662158</v>
      </c>
      <c r="G72" s="167">
        <f t="shared" si="2"/>
        <v>1179.885913986891</v>
      </c>
      <c r="H72" s="167">
        <f t="shared" si="2"/>
        <v>1127.9818594962792</v>
      </c>
      <c r="I72" s="167">
        <f t="shared" si="2"/>
        <v>1077.7349298135689</v>
      </c>
      <c r="J72" s="167">
        <f t="shared" si="2"/>
        <v>1029.1320029954895</v>
      </c>
      <c r="K72" s="167">
        <f t="shared" si="2"/>
        <v>982.15766957783103</v>
      </c>
      <c r="L72" s="167">
        <f t="shared" si="2"/>
        <v>936.79431589266267</v>
      </c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</row>
    <row r="73" spans="1:29" x14ac:dyDescent="0.2">
      <c r="A73" s="139"/>
      <c r="B73" s="377"/>
      <c r="C73" s="166">
        <v>150000</v>
      </c>
      <c r="D73" s="167">
        <f t="shared" si="2"/>
        <v>1441.7531718569783</v>
      </c>
      <c r="E73" s="167">
        <f t="shared" si="2"/>
        <v>1380.7564548686942</v>
      </c>
      <c r="F73" s="167">
        <f t="shared" si="2"/>
        <v>1321.5619877852314</v>
      </c>
      <c r="G73" s="167">
        <f t="shared" si="2"/>
        <v>1264.1634792716688</v>
      </c>
      <c r="H73" s="167">
        <f t="shared" si="2"/>
        <v>1208.551992317442</v>
      </c>
      <c r="I73" s="167">
        <f t="shared" si="2"/>
        <v>1154.715996228824</v>
      </c>
      <c r="J73" s="167">
        <f t="shared" si="2"/>
        <v>1102.6414317808815</v>
      </c>
      <c r="K73" s="167">
        <f t="shared" si="2"/>
        <v>1052.3117888333907</v>
      </c>
      <c r="L73" s="167">
        <f t="shared" si="2"/>
        <v>1003.7081955992817</v>
      </c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</row>
    <row r="74" spans="1:29" x14ac:dyDescent="0.2">
      <c r="A74" s="139"/>
      <c r="B74" s="377"/>
      <c r="C74" s="166">
        <v>160000</v>
      </c>
      <c r="D74" s="167">
        <f t="shared" si="2"/>
        <v>1537.8700499807767</v>
      </c>
      <c r="E74" s="167">
        <f t="shared" si="2"/>
        <v>1472.8068851932737</v>
      </c>
      <c r="F74" s="167">
        <f t="shared" si="2"/>
        <v>1409.6661203042468</v>
      </c>
      <c r="G74" s="167">
        <f t="shared" si="2"/>
        <v>1348.4410445564467</v>
      </c>
      <c r="H74" s="167">
        <f t="shared" si="2"/>
        <v>1289.1221251386048</v>
      </c>
      <c r="I74" s="167">
        <f t="shared" si="2"/>
        <v>1231.6970626440789</v>
      </c>
      <c r="J74" s="167">
        <f t="shared" si="2"/>
        <v>1176.1508605662736</v>
      </c>
      <c r="K74" s="167">
        <f t="shared" si="2"/>
        <v>1122.4659080889498</v>
      </c>
      <c r="L74" s="167">
        <f t="shared" si="2"/>
        <v>1070.6220753059004</v>
      </c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</row>
    <row r="75" spans="1:29" x14ac:dyDescent="0.2">
      <c r="A75" s="139"/>
      <c r="B75" s="377"/>
      <c r="C75" s="166">
        <v>170000</v>
      </c>
      <c r="D75" s="167">
        <f t="shared" ref="D75:L78" si="3">PPMT(D$58/12, 1, $C$3*12, -$C75, 0)</f>
        <v>1633.9869281045753</v>
      </c>
      <c r="E75" s="167">
        <f t="shared" si="3"/>
        <v>1564.8573155178533</v>
      </c>
      <c r="F75" s="167">
        <f t="shared" si="3"/>
        <v>1497.7702528232621</v>
      </c>
      <c r="G75" s="167">
        <f t="shared" si="3"/>
        <v>1432.7186098412244</v>
      </c>
      <c r="H75" s="167">
        <f t="shared" si="3"/>
        <v>1369.6922579597674</v>
      </c>
      <c r="I75" s="167">
        <f t="shared" si="3"/>
        <v>1308.6781290593335</v>
      </c>
      <c r="J75" s="167">
        <f t="shared" si="3"/>
        <v>1249.6602893516658</v>
      </c>
      <c r="K75" s="167">
        <f t="shared" si="3"/>
        <v>1192.6200273445093</v>
      </c>
      <c r="L75" s="167">
        <f t="shared" si="3"/>
        <v>1137.5359550125193</v>
      </c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</row>
    <row r="76" spans="1:29" x14ac:dyDescent="0.2">
      <c r="A76" s="139"/>
      <c r="B76" s="377"/>
      <c r="C76" s="166">
        <v>180000</v>
      </c>
      <c r="D76" s="167">
        <f t="shared" si="3"/>
        <v>1730.1038062283737</v>
      </c>
      <c r="E76" s="167">
        <f t="shared" si="3"/>
        <v>1656.9077458424329</v>
      </c>
      <c r="F76" s="167">
        <f t="shared" si="3"/>
        <v>1585.8743853422775</v>
      </c>
      <c r="G76" s="167">
        <f t="shared" si="3"/>
        <v>1516.9961751260023</v>
      </c>
      <c r="H76" s="167">
        <f t="shared" si="3"/>
        <v>1450.2623907809304</v>
      </c>
      <c r="I76" s="167">
        <f t="shared" si="3"/>
        <v>1385.6591954745886</v>
      </c>
      <c r="J76" s="167">
        <f t="shared" si="3"/>
        <v>1323.1697181370578</v>
      </c>
      <c r="K76" s="167">
        <f t="shared" si="3"/>
        <v>1262.7741466000687</v>
      </c>
      <c r="L76" s="167">
        <f t="shared" si="3"/>
        <v>1204.4498347191379</v>
      </c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</row>
    <row r="77" spans="1:29" x14ac:dyDescent="0.2">
      <c r="A77" s="139"/>
      <c r="B77" s="377"/>
      <c r="C77" s="166">
        <v>190000</v>
      </c>
      <c r="D77" s="167">
        <f t="shared" si="3"/>
        <v>1826.2206843521724</v>
      </c>
      <c r="E77" s="167">
        <f t="shared" si="3"/>
        <v>1748.9581761670124</v>
      </c>
      <c r="F77" s="167">
        <f t="shared" si="3"/>
        <v>1673.9785178612931</v>
      </c>
      <c r="G77" s="167">
        <f t="shared" si="3"/>
        <v>1601.2737404107804</v>
      </c>
      <c r="H77" s="167">
        <f t="shared" si="3"/>
        <v>1530.832523602093</v>
      </c>
      <c r="I77" s="167">
        <f t="shared" si="3"/>
        <v>1462.6402618898435</v>
      </c>
      <c r="J77" s="167">
        <f t="shared" si="3"/>
        <v>1396.6791469224499</v>
      </c>
      <c r="K77" s="167">
        <f t="shared" si="3"/>
        <v>1332.9282658556278</v>
      </c>
      <c r="L77" s="167">
        <f t="shared" si="3"/>
        <v>1271.3637144257568</v>
      </c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</row>
    <row r="78" spans="1:29" x14ac:dyDescent="0.2">
      <c r="A78" s="139"/>
      <c r="B78" s="377"/>
      <c r="C78" s="166">
        <v>200000</v>
      </c>
      <c r="D78" s="167">
        <f t="shared" si="3"/>
        <v>1922.337562475971</v>
      </c>
      <c r="E78" s="167">
        <f t="shared" si="3"/>
        <v>1841.008606491592</v>
      </c>
      <c r="F78" s="167">
        <f t="shared" si="3"/>
        <v>1762.0826503803085</v>
      </c>
      <c r="G78" s="167">
        <f t="shared" si="3"/>
        <v>1685.5513056955583</v>
      </c>
      <c r="H78" s="167">
        <f t="shared" si="3"/>
        <v>1611.4026564232558</v>
      </c>
      <c r="I78" s="167">
        <f t="shared" si="3"/>
        <v>1539.6213283050984</v>
      </c>
      <c r="J78" s="167">
        <f t="shared" si="3"/>
        <v>1470.1885757078419</v>
      </c>
      <c r="K78" s="167">
        <f t="shared" si="3"/>
        <v>1403.0823851111873</v>
      </c>
      <c r="L78" s="167">
        <f t="shared" si="3"/>
        <v>1338.2775941323755</v>
      </c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</row>
    <row r="79" spans="1:29" x14ac:dyDescent="0.2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</row>
    <row r="80" spans="1:29" x14ac:dyDescent="0.2"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</row>
    <row r="81" spans="13:29" x14ac:dyDescent="0.2"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</row>
    <row r="82" spans="13:29" x14ac:dyDescent="0.2"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</row>
    <row r="83" spans="13:29" x14ac:dyDescent="0.2"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</row>
    <row r="84" spans="13:29" x14ac:dyDescent="0.2"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</row>
    <row r="85" spans="13:29" x14ac:dyDescent="0.2"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</row>
    <row r="86" spans="13:29" x14ac:dyDescent="0.2"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</row>
    <row r="87" spans="13:29" x14ac:dyDescent="0.2"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</row>
    <row r="88" spans="13:29" x14ac:dyDescent="0.2"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</row>
    <row r="89" spans="13:29" x14ac:dyDescent="0.2"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</row>
    <row r="90" spans="13:29" x14ac:dyDescent="0.2"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</row>
    <row r="91" spans="13:29" x14ac:dyDescent="0.2"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</row>
    <row r="92" spans="13:29" x14ac:dyDescent="0.2"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</row>
    <row r="93" spans="13:29" x14ac:dyDescent="0.2"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</row>
    <row r="94" spans="13:29" x14ac:dyDescent="0.2"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</row>
    <row r="95" spans="13:29" x14ac:dyDescent="0.2"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</row>
    <row r="96" spans="13:29" x14ac:dyDescent="0.2"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</row>
    <row r="97" spans="13:29" x14ac:dyDescent="0.2"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</row>
    <row r="98" spans="13:29" x14ac:dyDescent="0.2"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</row>
    <row r="99" spans="13:29" x14ac:dyDescent="0.2"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</row>
    <row r="100" spans="13:29" x14ac:dyDescent="0.2"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</row>
    <row r="101" spans="13:29" x14ac:dyDescent="0.2"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</row>
    <row r="102" spans="13:29" x14ac:dyDescent="0.2"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</row>
    <row r="103" spans="13:29" x14ac:dyDescent="0.2"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</row>
    <row r="104" spans="13:29" x14ac:dyDescent="0.2"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</row>
    <row r="105" spans="13:29" x14ac:dyDescent="0.2"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</row>
    <row r="106" spans="13:29" x14ac:dyDescent="0.2"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</row>
    <row r="107" spans="13:29" x14ac:dyDescent="0.2"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</row>
    <row r="108" spans="13:29" x14ac:dyDescent="0.2"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</row>
    <row r="109" spans="13:29" x14ac:dyDescent="0.2"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</row>
  </sheetData>
  <mergeCells count="35">
    <mergeCell ref="D57:L57"/>
    <mergeCell ref="A58:C58"/>
    <mergeCell ref="B59:B78"/>
    <mergeCell ref="A35:C35"/>
    <mergeCell ref="B36:B54"/>
    <mergeCell ref="A57:C57"/>
    <mergeCell ref="A31:C31"/>
    <mergeCell ref="B33:D33"/>
    <mergeCell ref="A34:C34"/>
    <mergeCell ref="D34:L34"/>
    <mergeCell ref="A26:C26"/>
    <mergeCell ref="A27:B27"/>
    <mergeCell ref="A28:C28"/>
    <mergeCell ref="A29:B30"/>
    <mergeCell ref="C29:C30"/>
    <mergeCell ref="A22:C22"/>
    <mergeCell ref="A23:B23"/>
    <mergeCell ref="A24:C24"/>
    <mergeCell ref="A25:B25"/>
    <mergeCell ref="A17:D17"/>
    <mergeCell ref="A18:C18"/>
    <mergeCell ref="A19:D19"/>
    <mergeCell ref="A20:C20"/>
    <mergeCell ref="A14:B14"/>
    <mergeCell ref="A15:D15"/>
    <mergeCell ref="A16:B16"/>
    <mergeCell ref="A5:C5"/>
    <mergeCell ref="A7:D7"/>
    <mergeCell ref="A8:B8"/>
    <mergeCell ref="A9:D9"/>
    <mergeCell ref="A1:C1"/>
    <mergeCell ref="A2:C2"/>
    <mergeCell ref="A3:B3"/>
    <mergeCell ref="A4:C4"/>
    <mergeCell ref="A10:B10"/>
  </mergeCells>
  <phoneticPr fontId="4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G8"/>
  <sheetViews>
    <sheetView workbookViewId="0">
      <selection activeCell="F3" sqref="F3"/>
    </sheetView>
  </sheetViews>
  <sheetFormatPr defaultRowHeight="12.75" x14ac:dyDescent="0.2"/>
  <cols>
    <col min="1" max="1" width="13" customWidth="1"/>
    <col min="2" max="2" width="18" customWidth="1"/>
    <col min="3" max="3" width="12.140625" customWidth="1"/>
    <col min="5" max="5" width="14.28515625" customWidth="1"/>
  </cols>
  <sheetData>
    <row r="1" spans="1:7" x14ac:dyDescent="0.2">
      <c r="A1" s="207" t="s">
        <v>142</v>
      </c>
      <c r="B1" s="208" t="s">
        <v>143</v>
      </c>
      <c r="C1" s="209" t="s">
        <v>144</v>
      </c>
      <c r="D1" s="380" t="s">
        <v>145</v>
      </c>
      <c r="E1" s="381"/>
      <c r="F1" s="210" t="s">
        <v>146</v>
      </c>
    </row>
    <row r="2" spans="1:7" ht="13.5" thickBot="1" x14ac:dyDescent="0.25">
      <c r="A2" s="211"/>
      <c r="B2" s="212" t="s">
        <v>147</v>
      </c>
      <c r="C2" s="213"/>
      <c r="D2" s="382" t="s">
        <v>148</v>
      </c>
      <c r="E2" s="383"/>
      <c r="F2" s="214" t="s">
        <v>149</v>
      </c>
    </row>
    <row r="3" spans="1:7" x14ac:dyDescent="0.2">
      <c r="A3" s="215">
        <v>5000000</v>
      </c>
      <c r="B3" s="215">
        <v>500000</v>
      </c>
      <c r="C3" s="215">
        <v>200000</v>
      </c>
      <c r="D3" s="388">
        <v>150000</v>
      </c>
      <c r="E3" s="389"/>
      <c r="F3" s="215">
        <v>1000</v>
      </c>
      <c r="G3" s="216"/>
    </row>
    <row r="4" spans="1:7" ht="13.5" thickBot="1" x14ac:dyDescent="0.25"/>
    <row r="5" spans="1:7" ht="13.5" thickBot="1" x14ac:dyDescent="0.25">
      <c r="A5" s="384" t="s">
        <v>150</v>
      </c>
      <c r="B5" s="385"/>
      <c r="C5" s="386"/>
      <c r="E5" t="s">
        <v>151</v>
      </c>
      <c r="G5" s="217" t="s">
        <v>152</v>
      </c>
    </row>
    <row r="6" spans="1:7" x14ac:dyDescent="0.2">
      <c r="A6" s="218" t="s">
        <v>144</v>
      </c>
      <c r="B6" s="219" t="s">
        <v>145</v>
      </c>
      <c r="C6" s="210" t="s">
        <v>146</v>
      </c>
      <c r="D6" s="387" t="s">
        <v>153</v>
      </c>
      <c r="E6" s="208" t="s">
        <v>143</v>
      </c>
      <c r="F6" s="379" t="s">
        <v>154</v>
      </c>
      <c r="G6" s="220" t="s">
        <v>155</v>
      </c>
    </row>
    <row r="7" spans="1:7" ht="13.5" thickBot="1" x14ac:dyDescent="0.25">
      <c r="A7" s="221"/>
      <c r="B7" s="222" t="s">
        <v>156</v>
      </c>
      <c r="C7" s="223" t="s">
        <v>149</v>
      </c>
      <c r="D7" s="387"/>
      <c r="E7" s="212" t="s">
        <v>147</v>
      </c>
      <c r="F7" s="379"/>
      <c r="G7" s="224" t="s">
        <v>157</v>
      </c>
    </row>
    <row r="8" spans="1:7" ht="13.5" thickBot="1" x14ac:dyDescent="0.25">
      <c r="A8" s="225">
        <f>C3</f>
        <v>200000</v>
      </c>
      <c r="B8" s="227">
        <f>D3</f>
        <v>150000</v>
      </c>
      <c r="C8" s="225">
        <f>F3</f>
        <v>1000</v>
      </c>
      <c r="D8" s="216"/>
      <c r="E8" s="225">
        <f>B3</f>
        <v>500000</v>
      </c>
      <c r="G8" s="226">
        <f>(C3+D3+F3)/B3</f>
        <v>0.70199999999999996</v>
      </c>
    </row>
  </sheetData>
  <mergeCells count="6">
    <mergeCell ref="F6:F7"/>
    <mergeCell ref="D1:E1"/>
    <mergeCell ref="D2:E2"/>
    <mergeCell ref="A5:C5"/>
    <mergeCell ref="D6:D7"/>
    <mergeCell ref="D3:E3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Cost vs Benefit Calculator</vt:lpstr>
      <vt:lpstr>EQUITYRECAPTURE</vt:lpstr>
      <vt:lpstr>Investment Tax Profile</vt:lpstr>
      <vt:lpstr>How Equity Recapture Works</vt:lpstr>
      <vt:lpstr>Investment Estimator</vt:lpstr>
      <vt:lpstr>Rate of Return</vt:lpstr>
      <vt:lpstr>'Cost vs Benefit Calculator'!Print_Area</vt:lpstr>
      <vt:lpstr>EQUITYRECAPTURE!Print_Area</vt:lpstr>
      <vt:lpstr>'Investment Tax Profile'!Print_Area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Frenchs</dc:creator>
  <cp:lastModifiedBy>Randy Newby</cp:lastModifiedBy>
  <cp:lastPrinted>2019-05-10T18:09:02Z</cp:lastPrinted>
  <dcterms:created xsi:type="dcterms:W3CDTF">2008-10-03T20:33:17Z</dcterms:created>
  <dcterms:modified xsi:type="dcterms:W3CDTF">2024-12-24T13:01:11Z</dcterms:modified>
</cp:coreProperties>
</file>