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ndy\Desktop\Export\Rprx\"/>
    </mc:Choice>
  </mc:AlternateContent>
  <xr:revisionPtr revIDLastSave="0" documentId="8_{C930BE24-D153-4922-B0C4-D0FCF77B78BF}" xr6:coauthVersionLast="47" xr6:coauthVersionMax="47" xr10:uidLastSave="{00000000-0000-0000-0000-000000000000}"/>
  <bookViews>
    <workbookView xWindow="-120" yWindow="-120" windowWidth="38640" windowHeight="15720" xr2:uid="{1F4C2F23-B262-49C9-8235-E95754FC2495}"/>
  </bookViews>
  <sheets>
    <sheet name="Bank Loan in Insurance" sheetId="1" r:id="rId1"/>
  </sheets>
  <externalReferences>
    <externalReference r:id="rId2"/>
    <externalReference r:id="rId3"/>
    <externalReference r:id="rId4"/>
    <externalReference r:id="rId5"/>
  </externalReferences>
  <definedNames>
    <definedName name="chart_balance" localSheetId="0">OFFSET([2]MortgageCalculator!$I$28,2,0,payments,1)</definedName>
    <definedName name="chart_balance">OFFSET([2]MortgageCalculator!$I$28,2,0,payments,1)</definedName>
    <definedName name="chart_balance_noextra" localSheetId="0">OFFSET([2]NoExtra!$G$2,2,0,'Bank Loan in Insurance'!nper,1)</definedName>
    <definedName name="chart_balance_noextra">OFFSET([2]NoExtra!$G$2,2,0,nper,1)</definedName>
    <definedName name="chart_date" localSheetId="0">OFFSET([2]MortgageCalculator!$B$28,2,0,'Bank Loan in Insurance'!nper,1)</definedName>
    <definedName name="chart_date">OFFSET([2]MortgageCalculator!$B$28,2,0,nper,1)</definedName>
    <definedName name="chart_date_noextra" localSheetId="0">OFFSET([2]NoExtra!$B$2,2,0,'Bank Loan in Insurance'!nper,1)</definedName>
    <definedName name="chart_date_noextra">OFFSET([2]NoExtra!$B$2,2,0,nper,1)</definedName>
    <definedName name="chart_nper" localSheetId="0">ROW(OFFSET([2]MortgageCalculator!#REF!,0,0,'Bank Loan in Insurance'!nper,1))</definedName>
    <definedName name="chart_nper">ROW(OFFSET([2]MortgageCalculator!#REF!,0,0,nper,1))</definedName>
    <definedName name="chart_ratehist" localSheetId="0">OFFSET([2]MortgageCalculator!$C$28,2,0,payments,1)</definedName>
    <definedName name="chart_ratehist">OFFSET([2]MortgageCalculator!$C$28,2,0,payments,1)</definedName>
    <definedName name="chart_taxreturned" localSheetId="0">OFFSET([2]MortgageCalculator!#REF!,2,0,payments,1)</definedName>
    <definedName name="chart_taxreturned">OFFSET([2]MortgageCalculator!#REF!,2,0,payments,1)</definedName>
    <definedName name="compound_period" localSheetId="0">INDEX({2,12},MATCH([2]MortgageCalculator!$D$9,'Bank Loan in Insurance'!compound_periods,0))</definedName>
    <definedName name="compound_period">INDEX({2,12},MATCH([2]MortgageCalculator!$D$9,compound_periods,0))</definedName>
    <definedName name="compound_periods" localSheetId="0">{"Semi-Annually";"Monthly"}</definedName>
    <definedName name="compound_periods">{"Semi-Annually";"Monthly"}</definedName>
    <definedName name="CP" localSheetId="0">INDEX({2,12},MATCH([2]MortgageCalculator!$D$9,'Bank Loan in Insurance'!compound_periods,0))</definedName>
    <definedName name="CP">INDEX({2,12},MATCH([2]MortgageCalculator!$D$9,compound_periods,0))</definedName>
    <definedName name="dumb">ROW(OFFSET([2]MortgageCalculator!#REF!,0,0,nper,1))</definedName>
    <definedName name="fpdate">[3]MortgageCalculator!$D$6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oney_Merge_Database" localSheetId="0">#REF!</definedName>
    <definedName name="Money_Merge_Database">#REF!</definedName>
    <definedName name="nper" localSheetId="0">term*12</definedName>
    <definedName name="nper">term*12</definedName>
    <definedName name="payments">MAX([2]MortgageCalculator!$A$30:$A$509)</definedName>
    <definedName name="Payroll_Period" localSheetId="0">#REF!</definedName>
    <definedName name="Payroll_Period">#REF!</definedName>
    <definedName name="_xlnm.Print_Area" localSheetId="0">'Bank Loan in Insurance'!$A$1:$Z$397</definedName>
    <definedName name="rate">[2]MortgageCalculator!#REF!</definedName>
    <definedName name="term">[2]MortgageCalculator!$D$7</definedName>
    <definedName name="variable">IF([2]MortgageCalculator!$L$5="Variable Rate",TRUE,FALSE)</definedName>
    <definedName name="Wage" localSheetId="0">#REF!</definedName>
    <definedName name="Wage">#REF!</definedName>
    <definedName name="xx">OFFSET([2]NoExtra!$G$2,2,0,nper,1)</definedName>
    <definedName name="xxx">OFFSET([2]MortgageCalculator!$B$28,2,0,nper,1)</definedName>
    <definedName name="xxxx">OFFSET([2]NoExtra!$B$2,2,0,nper,1)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CJ6" i="1"/>
  <c r="CJ7" i="1"/>
  <c r="CJ8" i="1"/>
  <c r="CJ9" i="1" s="1"/>
  <c r="CI30" i="1" s="1"/>
  <c r="E9" i="1"/>
  <c r="CM9" i="1"/>
  <c r="L10" i="1"/>
  <c r="L9" i="1" s="1"/>
  <c r="S10" i="1"/>
  <c r="I9" i="1" s="1"/>
  <c r="N21" i="1"/>
  <c r="N20" i="1" s="1"/>
  <c r="N22" i="1"/>
  <c r="N23" i="1"/>
  <c r="N24" i="1"/>
  <c r="CM29" i="1"/>
  <c r="CG30" i="1"/>
  <c r="CH30" i="1"/>
  <c r="CJ30" i="1"/>
  <c r="CK30" i="1"/>
  <c r="CL30" i="1"/>
  <c r="CM30" i="1"/>
  <c r="CF31" i="1"/>
  <c r="CF32" i="1" s="1"/>
  <c r="CF35" i="1" s="1"/>
  <c r="CF36" i="1" s="1"/>
  <c r="CF37" i="1" s="1"/>
  <c r="CF38" i="1" s="1"/>
  <c r="CF39" i="1" s="1"/>
  <c r="CF40" i="1" s="1"/>
  <c r="CO36" i="1"/>
  <c r="M37" i="1"/>
  <c r="S37" i="1"/>
  <c r="U37" i="1"/>
  <c r="W37" i="1"/>
  <c r="Y37" i="1"/>
  <c r="CR37" i="1"/>
  <c r="B38" i="1"/>
  <c r="D38" i="1"/>
  <c r="E38" i="1"/>
  <c r="K38" i="1"/>
  <c r="Y38" i="1"/>
  <c r="CP38" i="1"/>
  <c r="CP39" i="1"/>
  <c r="CP40" i="1"/>
  <c r="CF41" i="1"/>
  <c r="CF42" i="1" s="1"/>
  <c r="CF43" i="1" s="1"/>
  <c r="CF44" i="1" s="1"/>
  <c r="CF45" i="1" s="1"/>
  <c r="CF46" i="1" s="1"/>
  <c r="CF47" i="1" s="1"/>
  <c r="CF48" i="1" s="1"/>
  <c r="CF49" i="1" s="1"/>
  <c r="CF50" i="1" s="1"/>
  <c r="CF51" i="1" s="1"/>
  <c r="CF52" i="1" s="1"/>
  <c r="CF53" i="1" s="1"/>
  <c r="CF54" i="1" s="1"/>
  <c r="CF55" i="1" s="1"/>
  <c r="CF56" i="1" s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F57" i="1"/>
  <c r="CF58" i="1" s="1"/>
  <c r="CF59" i="1" s="1"/>
  <c r="CF60" i="1" s="1"/>
  <c r="CF61" i="1" s="1"/>
  <c r="CF62" i="1" s="1"/>
  <c r="CF63" i="1" s="1"/>
  <c r="CF64" i="1" s="1"/>
  <c r="CF65" i="1" s="1"/>
  <c r="CF66" i="1" s="1"/>
  <c r="CF67" i="1" s="1"/>
  <c r="CF68" i="1" s="1"/>
  <c r="CF69" i="1" s="1"/>
  <c r="CF70" i="1" s="1"/>
  <c r="CF71" i="1" s="1"/>
  <c r="CF72" i="1" s="1"/>
  <c r="CF73" i="1" s="1"/>
  <c r="CF74" i="1" s="1"/>
  <c r="CF75" i="1" s="1"/>
  <c r="CF76" i="1" s="1"/>
  <c r="CF77" i="1" s="1"/>
  <c r="CF78" i="1" s="1"/>
  <c r="CF79" i="1" s="1"/>
  <c r="CF80" i="1" s="1"/>
  <c r="CF81" i="1" s="1"/>
  <c r="CF82" i="1" s="1"/>
  <c r="CF83" i="1" s="1"/>
  <c r="CF84" i="1" s="1"/>
  <c r="CF85" i="1" s="1"/>
  <c r="CF86" i="1" s="1"/>
  <c r="CF87" i="1" s="1"/>
  <c r="CF88" i="1" s="1"/>
  <c r="CF89" i="1" s="1"/>
  <c r="CF90" i="1" s="1"/>
  <c r="CF91" i="1" s="1"/>
  <c r="CF92" i="1" s="1"/>
  <c r="CF93" i="1" s="1"/>
  <c r="CF94" i="1" s="1"/>
  <c r="CF95" i="1" s="1"/>
  <c r="CF96" i="1" s="1"/>
  <c r="CF97" i="1" s="1"/>
  <c r="CF98" i="1" s="1"/>
  <c r="CF99" i="1" s="1"/>
  <c r="CF100" i="1" s="1"/>
  <c r="CF101" i="1" s="1"/>
  <c r="CF102" i="1" s="1"/>
  <c r="CF103" i="1" s="1"/>
  <c r="CF104" i="1" s="1"/>
  <c r="CF105" i="1" s="1"/>
  <c r="CF106" i="1" s="1"/>
  <c r="CF107" i="1" s="1"/>
  <c r="CF108" i="1" s="1"/>
  <c r="CF109" i="1" s="1"/>
  <c r="CF110" i="1" s="1"/>
  <c r="CF111" i="1" s="1"/>
  <c r="CF112" i="1" s="1"/>
  <c r="CF113" i="1" s="1"/>
  <c r="CF114" i="1" s="1"/>
  <c r="CF115" i="1" s="1"/>
  <c r="CF116" i="1" s="1"/>
  <c r="CF117" i="1" s="1"/>
  <c r="CF118" i="1" s="1"/>
  <c r="CF119" i="1" s="1"/>
  <c r="CF120" i="1" s="1"/>
  <c r="CF121" i="1" s="1"/>
  <c r="CF122" i="1" s="1"/>
  <c r="CF123" i="1" s="1"/>
  <c r="CF124" i="1" s="1"/>
  <c r="CF125" i="1" s="1"/>
  <c r="CF126" i="1" s="1"/>
  <c r="CF127" i="1" s="1"/>
  <c r="CF128" i="1" s="1"/>
  <c r="CF129" i="1" s="1"/>
  <c r="CF130" i="1" s="1"/>
  <c r="CF131" i="1" s="1"/>
  <c r="CF132" i="1" s="1"/>
  <c r="CF133" i="1" s="1"/>
  <c r="CF134" i="1" s="1"/>
  <c r="CF135" i="1" s="1"/>
  <c r="CF136" i="1" s="1"/>
  <c r="CF137" i="1" s="1"/>
  <c r="CF138" i="1" s="1"/>
  <c r="CF139" i="1" s="1"/>
  <c r="CF140" i="1" s="1"/>
  <c r="CF141" i="1" s="1"/>
  <c r="CF142" i="1" s="1"/>
  <c r="CF143" i="1" s="1"/>
  <c r="CF144" i="1" s="1"/>
  <c r="CF145" i="1" s="1"/>
  <c r="CF146" i="1" s="1"/>
  <c r="CF147" i="1" s="1"/>
  <c r="CF148" i="1" s="1"/>
  <c r="CF149" i="1" s="1"/>
  <c r="CF150" i="1" s="1"/>
  <c r="CF151" i="1" s="1"/>
  <c r="CF152" i="1" s="1"/>
  <c r="CP57" i="1"/>
  <c r="CP58" i="1"/>
  <c r="CP59" i="1"/>
  <c r="CP60" i="1"/>
  <c r="CP61" i="1"/>
  <c r="CP62" i="1"/>
  <c r="CP63" i="1"/>
  <c r="CP64" i="1"/>
  <c r="CP65" i="1"/>
  <c r="CP66" i="1"/>
  <c r="CP67" i="1"/>
  <c r="CP68" i="1"/>
  <c r="CP69" i="1"/>
  <c r="CP70" i="1"/>
  <c r="CP71" i="1"/>
  <c r="CP72" i="1"/>
  <c r="CP73" i="1"/>
  <c r="CP74" i="1"/>
  <c r="CP75" i="1"/>
  <c r="CP76" i="1"/>
  <c r="CP77" i="1"/>
  <c r="CP78" i="1"/>
  <c r="CP79" i="1"/>
  <c r="CP80" i="1"/>
  <c r="CP81" i="1"/>
  <c r="CP82" i="1"/>
  <c r="CP83" i="1"/>
  <c r="CP84" i="1"/>
  <c r="CP85" i="1"/>
  <c r="CP86" i="1"/>
  <c r="CP87" i="1"/>
  <c r="CP88" i="1"/>
  <c r="CP89" i="1"/>
  <c r="CP90" i="1"/>
  <c r="CP91" i="1"/>
  <c r="CP92" i="1"/>
  <c r="CP93" i="1"/>
  <c r="CP94" i="1"/>
  <c r="CP95" i="1"/>
  <c r="CP96" i="1"/>
  <c r="CP97" i="1"/>
  <c r="CP98" i="1"/>
  <c r="CP99" i="1"/>
  <c r="CP100" i="1"/>
  <c r="CP101" i="1"/>
  <c r="CP102" i="1"/>
  <c r="CP103" i="1"/>
  <c r="CP104" i="1"/>
  <c r="CP105" i="1"/>
  <c r="CP106" i="1"/>
  <c r="CP107" i="1"/>
  <c r="CP108" i="1"/>
  <c r="CP109" i="1"/>
  <c r="CP110" i="1"/>
  <c r="CP111" i="1"/>
  <c r="CP112" i="1"/>
  <c r="CP113" i="1"/>
  <c r="CP114" i="1"/>
  <c r="CP115" i="1"/>
  <c r="CP116" i="1"/>
  <c r="CP117" i="1"/>
  <c r="CP118" i="1"/>
  <c r="CP119" i="1"/>
  <c r="CP120" i="1"/>
  <c r="CP121" i="1"/>
  <c r="CP122" i="1"/>
  <c r="CP123" i="1"/>
  <c r="CP124" i="1"/>
  <c r="CP125" i="1"/>
  <c r="CP126" i="1"/>
  <c r="CP127" i="1"/>
  <c r="CP128" i="1"/>
  <c r="CP129" i="1"/>
  <c r="CP130" i="1"/>
  <c r="CP131" i="1"/>
  <c r="CP132" i="1"/>
  <c r="CP133" i="1"/>
  <c r="CP134" i="1"/>
  <c r="CP135" i="1"/>
  <c r="CP136" i="1"/>
  <c r="CP137" i="1"/>
  <c r="CP138" i="1"/>
  <c r="CP139" i="1"/>
  <c r="CP140" i="1"/>
  <c r="CP141" i="1"/>
  <c r="CP142" i="1"/>
  <c r="CP143" i="1"/>
  <c r="CP144" i="1"/>
  <c r="CP145" i="1"/>
  <c r="CP146" i="1"/>
  <c r="CP147" i="1"/>
  <c r="CP148" i="1"/>
  <c r="CP149" i="1"/>
  <c r="CP150" i="1"/>
  <c r="CP151" i="1"/>
  <c r="CP152" i="1"/>
  <c r="CF153" i="1"/>
  <c r="CF154" i="1" s="1"/>
  <c r="CF155" i="1" s="1"/>
  <c r="CF156" i="1" s="1"/>
  <c r="CF157" i="1" s="1"/>
  <c r="CF158" i="1" s="1"/>
  <c r="CF159" i="1" s="1"/>
  <c r="CF160" i="1" s="1"/>
  <c r="CF161" i="1" s="1"/>
  <c r="CF162" i="1" s="1"/>
  <c r="CF163" i="1" s="1"/>
  <c r="CF164" i="1" s="1"/>
  <c r="CF165" i="1" s="1"/>
  <c r="CF166" i="1" s="1"/>
  <c r="CF167" i="1" s="1"/>
  <c r="CF168" i="1" s="1"/>
  <c r="CF169" i="1" s="1"/>
  <c r="CF170" i="1" s="1"/>
  <c r="CF171" i="1" s="1"/>
  <c r="CF172" i="1" s="1"/>
  <c r="CF173" i="1" s="1"/>
  <c r="CF174" i="1" s="1"/>
  <c r="CF175" i="1" s="1"/>
  <c r="CF176" i="1" s="1"/>
  <c r="CF177" i="1" s="1"/>
  <c r="CF178" i="1" s="1"/>
  <c r="CF179" i="1" s="1"/>
  <c r="CF180" i="1" s="1"/>
  <c r="CF181" i="1" s="1"/>
  <c r="CF182" i="1" s="1"/>
  <c r="CF183" i="1" s="1"/>
  <c r="CF184" i="1" s="1"/>
  <c r="CF185" i="1" s="1"/>
  <c r="CF186" i="1" s="1"/>
  <c r="CF187" i="1" s="1"/>
  <c r="CF188" i="1" s="1"/>
  <c r="CF189" i="1" s="1"/>
  <c r="CF190" i="1" s="1"/>
  <c r="CF191" i="1" s="1"/>
  <c r="CF192" i="1" s="1"/>
  <c r="CF193" i="1" s="1"/>
  <c r="CF194" i="1" s="1"/>
  <c r="CF195" i="1" s="1"/>
  <c r="CP153" i="1"/>
  <c r="CP154" i="1"/>
  <c r="CP155" i="1"/>
  <c r="CP156" i="1"/>
  <c r="CP157" i="1"/>
  <c r="CP158" i="1"/>
  <c r="CP159" i="1"/>
  <c r="CP160" i="1"/>
  <c r="CP161" i="1"/>
  <c r="CP162" i="1"/>
  <c r="CP163" i="1"/>
  <c r="CP164" i="1"/>
  <c r="CP165" i="1"/>
  <c r="CP166" i="1"/>
  <c r="CP167" i="1"/>
  <c r="CP168" i="1"/>
  <c r="CP169" i="1"/>
  <c r="CP170" i="1"/>
  <c r="CP171" i="1"/>
  <c r="CP172" i="1"/>
  <c r="CP173" i="1"/>
  <c r="CP174" i="1"/>
  <c r="CP175" i="1"/>
  <c r="CP176" i="1"/>
  <c r="CP177" i="1"/>
  <c r="CP178" i="1"/>
  <c r="CP179" i="1"/>
  <c r="CP180" i="1"/>
  <c r="CP181" i="1"/>
  <c r="CP182" i="1"/>
  <c r="CP183" i="1"/>
  <c r="CP184" i="1"/>
  <c r="CP185" i="1"/>
  <c r="CP186" i="1"/>
  <c r="CP187" i="1"/>
  <c r="CP188" i="1"/>
  <c r="CP189" i="1"/>
  <c r="CP190" i="1"/>
  <c r="CP191" i="1"/>
  <c r="CP192" i="1"/>
  <c r="CP193" i="1"/>
  <c r="CP194" i="1"/>
  <c r="CP195" i="1"/>
  <c r="CF196" i="1"/>
  <c r="CF197" i="1" s="1"/>
  <c r="CF198" i="1" s="1"/>
  <c r="CF199" i="1" s="1"/>
  <c r="CF200" i="1" s="1"/>
  <c r="CF201" i="1" s="1"/>
  <c r="CF202" i="1" s="1"/>
  <c r="CF203" i="1" s="1"/>
  <c r="CF204" i="1" s="1"/>
  <c r="CF205" i="1" s="1"/>
  <c r="CF206" i="1" s="1"/>
  <c r="CF207" i="1" s="1"/>
  <c r="CF208" i="1" s="1"/>
  <c r="CF209" i="1" s="1"/>
  <c r="CF210" i="1" s="1"/>
  <c r="CF211" i="1" s="1"/>
  <c r="CF212" i="1" s="1"/>
  <c r="CF213" i="1" s="1"/>
  <c r="CF214" i="1" s="1"/>
  <c r="CF215" i="1" s="1"/>
  <c r="CF216" i="1" s="1"/>
  <c r="CF217" i="1" s="1"/>
  <c r="CF218" i="1" s="1"/>
  <c r="CF219" i="1" s="1"/>
  <c r="CF220" i="1" s="1"/>
  <c r="CF221" i="1" s="1"/>
  <c r="CF222" i="1" s="1"/>
  <c r="CF223" i="1" s="1"/>
  <c r="CF224" i="1" s="1"/>
  <c r="CF225" i="1" s="1"/>
  <c r="CF226" i="1" s="1"/>
  <c r="CP196" i="1"/>
  <c r="CP197" i="1"/>
  <c r="CP198" i="1"/>
  <c r="CP199" i="1"/>
  <c r="CP200" i="1"/>
  <c r="CP201" i="1"/>
  <c r="CP202" i="1"/>
  <c r="CP203" i="1"/>
  <c r="CP204" i="1"/>
  <c r="CP205" i="1"/>
  <c r="CP206" i="1"/>
  <c r="CP207" i="1"/>
  <c r="CP208" i="1"/>
  <c r="CP209" i="1"/>
  <c r="CP210" i="1"/>
  <c r="CP211" i="1"/>
  <c r="CP212" i="1"/>
  <c r="CP213" i="1"/>
  <c r="CP214" i="1"/>
  <c r="CP215" i="1"/>
  <c r="CP216" i="1"/>
  <c r="CP217" i="1"/>
  <c r="CP218" i="1"/>
  <c r="CP219" i="1"/>
  <c r="CP220" i="1"/>
  <c r="CP221" i="1"/>
  <c r="CP222" i="1"/>
  <c r="CP223" i="1"/>
  <c r="CP224" i="1"/>
  <c r="CP225" i="1"/>
  <c r="CP226" i="1"/>
  <c r="CF227" i="1"/>
  <c r="CF228" i="1" s="1"/>
  <c r="CF229" i="1" s="1"/>
  <c r="CF230" i="1" s="1"/>
  <c r="CF231" i="1" s="1"/>
  <c r="CF232" i="1" s="1"/>
  <c r="CF233" i="1" s="1"/>
  <c r="CF234" i="1" s="1"/>
  <c r="CF235" i="1" s="1"/>
  <c r="CF236" i="1" s="1"/>
  <c r="CF237" i="1" s="1"/>
  <c r="CF238" i="1" s="1"/>
  <c r="CF239" i="1" s="1"/>
  <c r="CF240" i="1" s="1"/>
  <c r="CF241" i="1" s="1"/>
  <c r="CF242" i="1" s="1"/>
  <c r="CF243" i="1" s="1"/>
  <c r="CF244" i="1" s="1"/>
  <c r="CF245" i="1" s="1"/>
  <c r="CF246" i="1" s="1"/>
  <c r="CF247" i="1" s="1"/>
  <c r="CF248" i="1" s="1"/>
  <c r="CF249" i="1" s="1"/>
  <c r="CF250" i="1" s="1"/>
  <c r="CF251" i="1" s="1"/>
  <c r="CF252" i="1" s="1"/>
  <c r="CF253" i="1" s="1"/>
  <c r="CF254" i="1" s="1"/>
  <c r="CF255" i="1" s="1"/>
  <c r="CF256" i="1" s="1"/>
  <c r="CF257" i="1" s="1"/>
  <c r="CF258" i="1" s="1"/>
  <c r="CF259" i="1" s="1"/>
  <c r="CF260" i="1" s="1"/>
  <c r="CF261" i="1" s="1"/>
  <c r="CF262" i="1" s="1"/>
  <c r="CF263" i="1" s="1"/>
  <c r="CF264" i="1" s="1"/>
  <c r="CF265" i="1" s="1"/>
  <c r="CF266" i="1" s="1"/>
  <c r="CF267" i="1" s="1"/>
  <c r="CF268" i="1" s="1"/>
  <c r="CF269" i="1" s="1"/>
  <c r="CF270" i="1" s="1"/>
  <c r="CF271" i="1" s="1"/>
  <c r="CF272" i="1" s="1"/>
  <c r="CF273" i="1" s="1"/>
  <c r="CF274" i="1" s="1"/>
  <c r="CF275" i="1" s="1"/>
  <c r="CF276" i="1" s="1"/>
  <c r="CF277" i="1" s="1"/>
  <c r="CF278" i="1" s="1"/>
  <c r="CF279" i="1" s="1"/>
  <c r="CF280" i="1" s="1"/>
  <c r="CF281" i="1" s="1"/>
  <c r="CF282" i="1" s="1"/>
  <c r="CF283" i="1" s="1"/>
  <c r="CF284" i="1" s="1"/>
  <c r="CF285" i="1" s="1"/>
  <c r="CF286" i="1" s="1"/>
  <c r="CF287" i="1" s="1"/>
  <c r="CF288" i="1" s="1"/>
  <c r="CF289" i="1" s="1"/>
  <c r="CF290" i="1" s="1"/>
  <c r="CF291" i="1" s="1"/>
  <c r="CF292" i="1" s="1"/>
  <c r="CF293" i="1" s="1"/>
  <c r="CF294" i="1" s="1"/>
  <c r="CF295" i="1" s="1"/>
  <c r="CF296" i="1" s="1"/>
  <c r="CF297" i="1" s="1"/>
  <c r="CF298" i="1" s="1"/>
  <c r="CF299" i="1" s="1"/>
  <c r="CF300" i="1" s="1"/>
  <c r="CF301" i="1" s="1"/>
  <c r="CF302" i="1" s="1"/>
  <c r="CF303" i="1" s="1"/>
  <c r="CF304" i="1" s="1"/>
  <c r="CF305" i="1" s="1"/>
  <c r="CF306" i="1" s="1"/>
  <c r="CF307" i="1" s="1"/>
  <c r="CF308" i="1" s="1"/>
  <c r="CF309" i="1" s="1"/>
  <c r="CF310" i="1" s="1"/>
  <c r="CF311" i="1" s="1"/>
  <c r="CF312" i="1" s="1"/>
  <c r="CF313" i="1" s="1"/>
  <c r="CF314" i="1" s="1"/>
  <c r="CF315" i="1" s="1"/>
  <c r="CF316" i="1" s="1"/>
  <c r="CF317" i="1" s="1"/>
  <c r="CF318" i="1" s="1"/>
  <c r="CF319" i="1" s="1"/>
  <c r="CF320" i="1" s="1"/>
  <c r="CF321" i="1" s="1"/>
  <c r="CF322" i="1" s="1"/>
  <c r="CF323" i="1" s="1"/>
  <c r="CF324" i="1" s="1"/>
  <c r="CF325" i="1" s="1"/>
  <c r="CF326" i="1" s="1"/>
  <c r="CF327" i="1" s="1"/>
  <c r="CF328" i="1" s="1"/>
  <c r="CF329" i="1" s="1"/>
  <c r="CF330" i="1" s="1"/>
  <c r="CF331" i="1" s="1"/>
  <c r="CF332" i="1" s="1"/>
  <c r="CF333" i="1" s="1"/>
  <c r="CF334" i="1" s="1"/>
  <c r="CF335" i="1" s="1"/>
  <c r="CF336" i="1" s="1"/>
  <c r="CF337" i="1" s="1"/>
  <c r="CF338" i="1" s="1"/>
  <c r="CF339" i="1" s="1"/>
  <c r="CP227" i="1"/>
  <c r="CP228" i="1"/>
  <c r="CP229" i="1"/>
  <c r="CP230" i="1"/>
  <c r="CP231" i="1"/>
  <c r="CP232" i="1"/>
  <c r="CP233" i="1"/>
  <c r="CP234" i="1"/>
  <c r="CP235" i="1"/>
  <c r="CP236" i="1"/>
  <c r="CP237" i="1"/>
  <c r="CP238" i="1"/>
  <c r="CP239" i="1"/>
  <c r="CP240" i="1"/>
  <c r="CP241" i="1"/>
  <c r="CP242" i="1"/>
  <c r="CP243" i="1"/>
  <c r="CP244" i="1"/>
  <c r="CP245" i="1"/>
  <c r="CP246" i="1"/>
  <c r="CP247" i="1"/>
  <c r="CP248" i="1"/>
  <c r="CP249" i="1"/>
  <c r="CP250" i="1"/>
  <c r="CP251" i="1"/>
  <c r="CP252" i="1"/>
  <c r="CP253" i="1"/>
  <c r="CP254" i="1"/>
  <c r="CP255" i="1"/>
  <c r="CP256" i="1"/>
  <c r="CP257" i="1"/>
  <c r="CP258" i="1"/>
  <c r="CP259" i="1"/>
  <c r="CP260" i="1"/>
  <c r="CP261" i="1"/>
  <c r="CP262" i="1"/>
  <c r="CP263" i="1"/>
  <c r="CP264" i="1"/>
  <c r="CP265" i="1"/>
  <c r="CP266" i="1"/>
  <c r="CP267" i="1"/>
  <c r="CP268" i="1"/>
  <c r="CP269" i="1"/>
  <c r="CP270" i="1"/>
  <c r="CP271" i="1"/>
  <c r="CP272" i="1"/>
  <c r="CP273" i="1"/>
  <c r="CP274" i="1"/>
  <c r="CP275" i="1"/>
  <c r="CP276" i="1"/>
  <c r="CP277" i="1"/>
  <c r="CP278" i="1"/>
  <c r="CP279" i="1"/>
  <c r="CP280" i="1"/>
  <c r="CP281" i="1"/>
  <c r="CP282" i="1"/>
  <c r="CP283" i="1"/>
  <c r="CP284" i="1"/>
  <c r="CP285" i="1"/>
  <c r="CP286" i="1"/>
  <c r="CP287" i="1"/>
  <c r="CP288" i="1"/>
  <c r="CP289" i="1"/>
  <c r="CP290" i="1"/>
  <c r="CP291" i="1"/>
  <c r="CP292" i="1"/>
  <c r="CP293" i="1"/>
  <c r="CP294" i="1"/>
  <c r="CP295" i="1"/>
  <c r="CP296" i="1"/>
  <c r="CP297" i="1"/>
  <c r="CP298" i="1"/>
  <c r="CP299" i="1"/>
  <c r="CP300" i="1"/>
  <c r="CP301" i="1"/>
  <c r="CP302" i="1"/>
  <c r="CP303" i="1"/>
  <c r="CP304" i="1"/>
  <c r="CP305" i="1"/>
  <c r="CP306" i="1"/>
  <c r="CP307" i="1"/>
  <c r="CP308" i="1"/>
  <c r="CP309" i="1"/>
  <c r="CP310" i="1"/>
  <c r="CP311" i="1"/>
  <c r="CP312" i="1"/>
  <c r="CP313" i="1"/>
  <c r="CP314" i="1"/>
  <c r="CP315" i="1"/>
  <c r="CP316" i="1"/>
  <c r="CP317" i="1"/>
  <c r="CP318" i="1"/>
  <c r="CP319" i="1"/>
  <c r="CP320" i="1"/>
  <c r="CP321" i="1"/>
  <c r="CP322" i="1"/>
  <c r="CP323" i="1"/>
  <c r="CP324" i="1"/>
  <c r="CP325" i="1"/>
  <c r="CP326" i="1"/>
  <c r="CP327" i="1"/>
  <c r="CP328" i="1"/>
  <c r="CP329" i="1"/>
  <c r="CP330" i="1"/>
  <c r="CP331" i="1"/>
  <c r="CP332" i="1"/>
  <c r="CP333" i="1"/>
  <c r="CP334" i="1"/>
  <c r="CP335" i="1"/>
  <c r="CP336" i="1"/>
  <c r="CP337" i="1"/>
  <c r="CP338" i="1"/>
  <c r="CP339" i="1"/>
  <c r="CF340" i="1"/>
  <c r="CF341" i="1" s="1"/>
  <c r="CF342" i="1" s="1"/>
  <c r="CF343" i="1" s="1"/>
  <c r="CF344" i="1" s="1"/>
  <c r="CF345" i="1" s="1"/>
  <c r="CF346" i="1" s="1"/>
  <c r="CF347" i="1" s="1"/>
  <c r="CF348" i="1" s="1"/>
  <c r="CF349" i="1" s="1"/>
  <c r="CF350" i="1" s="1"/>
  <c r="CF351" i="1" s="1"/>
  <c r="CF352" i="1" s="1"/>
  <c r="CF353" i="1" s="1"/>
  <c r="CF354" i="1" s="1"/>
  <c r="CF355" i="1" s="1"/>
  <c r="CF356" i="1" s="1"/>
  <c r="CF357" i="1" s="1"/>
  <c r="CF358" i="1" s="1"/>
  <c r="CF359" i="1" s="1"/>
  <c r="CF360" i="1" s="1"/>
  <c r="CF361" i="1" s="1"/>
  <c r="CF362" i="1" s="1"/>
  <c r="CF363" i="1" s="1"/>
  <c r="CF364" i="1" s="1"/>
  <c r="CF365" i="1" s="1"/>
  <c r="CF366" i="1" s="1"/>
  <c r="CF367" i="1" s="1"/>
  <c r="CF368" i="1" s="1"/>
  <c r="CF369" i="1" s="1"/>
  <c r="CF370" i="1" s="1"/>
  <c r="CF371" i="1" s="1"/>
  <c r="CF372" i="1" s="1"/>
  <c r="CF373" i="1" s="1"/>
  <c r="CF374" i="1" s="1"/>
  <c r="CF375" i="1" s="1"/>
  <c r="CF376" i="1" s="1"/>
  <c r="CF377" i="1" s="1"/>
  <c r="CF378" i="1" s="1"/>
  <c r="CF379" i="1" s="1"/>
  <c r="CF380" i="1" s="1"/>
  <c r="CF381" i="1" s="1"/>
  <c r="CF382" i="1" s="1"/>
  <c r="CF383" i="1" s="1"/>
  <c r="CF384" i="1" s="1"/>
  <c r="CF385" i="1" s="1"/>
  <c r="CF386" i="1" s="1"/>
  <c r="CF387" i="1" s="1"/>
  <c r="CF388" i="1" s="1"/>
  <c r="CF389" i="1" s="1"/>
  <c r="CF390" i="1" s="1"/>
  <c r="CF391" i="1" s="1"/>
  <c r="CF392" i="1" s="1"/>
  <c r="CF393" i="1" s="1"/>
  <c r="CF394" i="1" s="1"/>
  <c r="CF395" i="1" s="1"/>
  <c r="CF396" i="1" s="1"/>
  <c r="CF397" i="1" s="1"/>
  <c r="CF398" i="1" s="1"/>
  <c r="CP340" i="1"/>
  <c r="CP341" i="1"/>
  <c r="CP342" i="1"/>
  <c r="CP343" i="1"/>
  <c r="CP344" i="1"/>
  <c r="CP345" i="1"/>
  <c r="CP346" i="1"/>
  <c r="CP347" i="1"/>
  <c r="CP348" i="1"/>
  <c r="CP349" i="1"/>
  <c r="CP350" i="1"/>
  <c r="CP351" i="1"/>
  <c r="CP352" i="1"/>
  <c r="CP353" i="1"/>
  <c r="CP354" i="1"/>
  <c r="CP355" i="1"/>
  <c r="CP356" i="1"/>
  <c r="CP357" i="1"/>
  <c r="CP358" i="1"/>
  <c r="CP359" i="1"/>
  <c r="CP360" i="1"/>
  <c r="CP361" i="1"/>
  <c r="CP362" i="1"/>
  <c r="CP363" i="1"/>
  <c r="CP364" i="1"/>
  <c r="CP365" i="1"/>
  <c r="CP366" i="1"/>
  <c r="CP367" i="1"/>
  <c r="CP368" i="1"/>
  <c r="CP369" i="1"/>
  <c r="CP370" i="1"/>
  <c r="CP371" i="1"/>
  <c r="CP372" i="1"/>
  <c r="CP373" i="1"/>
  <c r="CP374" i="1"/>
  <c r="CP375" i="1"/>
  <c r="CP376" i="1"/>
  <c r="CP377" i="1"/>
  <c r="CP378" i="1"/>
  <c r="CP379" i="1"/>
  <c r="CP380" i="1"/>
  <c r="CP381" i="1"/>
  <c r="CP382" i="1"/>
  <c r="CP383" i="1"/>
  <c r="CP384" i="1"/>
  <c r="CP385" i="1"/>
  <c r="CP386" i="1"/>
  <c r="CP387" i="1"/>
  <c r="CP388" i="1"/>
  <c r="CP389" i="1"/>
  <c r="CP390" i="1"/>
  <c r="CP391" i="1"/>
  <c r="CP392" i="1"/>
  <c r="CP393" i="1"/>
  <c r="CP394" i="1"/>
  <c r="CP395" i="1"/>
  <c r="CP396" i="1"/>
  <c r="CP397" i="1"/>
  <c r="CP398" i="1"/>
  <c r="CF399" i="1"/>
  <c r="CF400" i="1" s="1"/>
  <c r="CF401" i="1" s="1"/>
  <c r="CF402" i="1" s="1"/>
  <c r="CF403" i="1" s="1"/>
  <c r="CF404" i="1" s="1"/>
  <c r="CF405" i="1" s="1"/>
  <c r="CF406" i="1" s="1"/>
  <c r="CP399" i="1"/>
  <c r="CP400" i="1"/>
  <c r="CP401" i="1"/>
  <c r="CP402" i="1"/>
  <c r="CP403" i="1"/>
  <c r="CP404" i="1"/>
  <c r="CP405" i="1"/>
  <c r="CP406" i="1"/>
  <c r="CP407" i="1"/>
  <c r="CP408" i="1"/>
  <c r="CP409" i="1"/>
  <c r="CP410" i="1"/>
  <c r="CP411" i="1"/>
  <c r="CP412" i="1"/>
  <c r="CP413" i="1"/>
  <c r="CP414" i="1"/>
  <c r="CP415" i="1"/>
  <c r="CP416" i="1"/>
  <c r="CP417" i="1"/>
  <c r="CP418" i="1"/>
  <c r="CP419" i="1"/>
  <c r="CP420" i="1"/>
  <c r="CP421" i="1"/>
  <c r="CP422" i="1"/>
  <c r="CP423" i="1"/>
  <c r="CP424" i="1"/>
  <c r="CP425" i="1"/>
  <c r="CP426" i="1"/>
  <c r="CP427" i="1"/>
  <c r="CP428" i="1"/>
  <c r="CP429" i="1"/>
  <c r="CP430" i="1"/>
  <c r="CP431" i="1"/>
  <c r="CP432" i="1"/>
  <c r="CP433" i="1"/>
  <c r="CP434" i="1"/>
  <c r="CP435" i="1"/>
  <c r="CP436" i="1"/>
  <c r="CP437" i="1"/>
  <c r="CP438" i="1"/>
  <c r="CP439" i="1"/>
  <c r="CP440" i="1"/>
  <c r="CP441" i="1"/>
  <c r="CP442" i="1"/>
  <c r="CP443" i="1"/>
  <c r="CP444" i="1"/>
  <c r="CP445" i="1"/>
  <c r="CP446" i="1"/>
  <c r="CP447" i="1"/>
  <c r="CP448" i="1"/>
  <c r="CP449" i="1"/>
  <c r="CP450" i="1"/>
  <c r="CP451" i="1"/>
  <c r="CP452" i="1"/>
  <c r="CP453" i="1"/>
  <c r="CP454" i="1"/>
  <c r="CP455" i="1"/>
  <c r="CP456" i="1"/>
  <c r="CP457" i="1"/>
  <c r="CP458" i="1"/>
  <c r="CP459" i="1"/>
  <c r="CP460" i="1"/>
  <c r="CP461" i="1"/>
  <c r="CP462" i="1"/>
  <c r="CP463" i="1"/>
  <c r="CP464" i="1"/>
  <c r="CP465" i="1"/>
  <c r="CP466" i="1"/>
  <c r="CP467" i="1"/>
  <c r="CP468" i="1"/>
  <c r="CP469" i="1"/>
  <c r="CP470" i="1"/>
  <c r="CP471" i="1"/>
  <c r="CP472" i="1"/>
  <c r="CP473" i="1"/>
  <c r="CP474" i="1"/>
  <c r="CP475" i="1"/>
  <c r="CP476" i="1"/>
  <c r="CP477" i="1"/>
  <c r="CP478" i="1"/>
  <c r="CP479" i="1"/>
  <c r="CP480" i="1"/>
  <c r="CP481" i="1"/>
  <c r="CP482" i="1"/>
  <c r="CP483" i="1"/>
  <c r="CP484" i="1"/>
  <c r="CP485" i="1"/>
  <c r="CP486" i="1"/>
  <c r="CP487" i="1"/>
  <c r="CP488" i="1"/>
  <c r="CP489" i="1"/>
  <c r="CP490" i="1"/>
  <c r="CP491" i="1"/>
  <c r="CP492" i="1"/>
  <c r="CP493" i="1"/>
  <c r="CP494" i="1"/>
  <c r="CP495" i="1"/>
  <c r="CP496" i="1"/>
  <c r="CP497" i="1"/>
  <c r="CP498" i="1"/>
  <c r="CP499" i="1"/>
  <c r="CP500" i="1"/>
  <c r="CP501" i="1"/>
  <c r="CP502" i="1"/>
  <c r="CP503" i="1"/>
  <c r="CP504" i="1"/>
  <c r="CP505" i="1"/>
  <c r="CP506" i="1"/>
  <c r="CP507" i="1"/>
  <c r="CP508" i="1"/>
  <c r="CP509" i="1"/>
  <c r="CP510" i="1"/>
  <c r="CP511" i="1"/>
  <c r="CP512" i="1"/>
  <c r="CP513" i="1"/>
  <c r="CP514" i="1"/>
  <c r="CP515" i="1"/>
  <c r="CP516" i="1"/>
  <c r="CP517" i="1"/>
  <c r="CP518" i="1"/>
  <c r="CP519" i="1"/>
  <c r="CP520" i="1"/>
  <c r="CP521" i="1"/>
  <c r="CP522" i="1"/>
  <c r="CP523" i="1"/>
  <c r="CP524" i="1"/>
  <c r="CP525" i="1"/>
  <c r="CP526" i="1"/>
  <c r="CP527" i="1"/>
  <c r="CP528" i="1"/>
  <c r="CP529" i="1"/>
  <c r="CP530" i="1"/>
  <c r="CP531" i="1"/>
  <c r="CP532" i="1"/>
  <c r="CP533" i="1"/>
  <c r="CP534" i="1"/>
  <c r="CP535" i="1"/>
  <c r="CP536" i="1"/>
  <c r="CP537" i="1"/>
  <c r="CP538" i="1"/>
  <c r="CP539" i="1"/>
  <c r="CP540" i="1"/>
  <c r="CP541" i="1"/>
  <c r="CP542" i="1"/>
  <c r="CP543" i="1"/>
  <c r="CP544" i="1"/>
  <c r="CP545" i="1"/>
  <c r="CP546" i="1"/>
  <c r="CP547" i="1"/>
  <c r="CP548" i="1"/>
  <c r="CP549" i="1"/>
  <c r="CP550" i="1"/>
  <c r="CP551" i="1"/>
  <c r="CP552" i="1"/>
  <c r="CP553" i="1"/>
  <c r="CP554" i="1"/>
  <c r="CP555" i="1"/>
  <c r="CP556" i="1"/>
  <c r="CP557" i="1"/>
  <c r="CP558" i="1"/>
  <c r="CP559" i="1"/>
  <c r="CP560" i="1"/>
  <c r="CP561" i="1"/>
  <c r="CP562" i="1"/>
  <c r="CP563" i="1"/>
  <c r="CP564" i="1"/>
  <c r="CP565" i="1"/>
  <c r="CP566" i="1"/>
  <c r="CP567" i="1"/>
  <c r="CP568" i="1"/>
  <c r="CP569" i="1"/>
  <c r="CP570" i="1"/>
  <c r="CP571" i="1"/>
  <c r="CP572" i="1"/>
  <c r="CP573" i="1"/>
  <c r="CP574" i="1"/>
  <c r="CP575" i="1"/>
  <c r="CP576" i="1"/>
  <c r="CP577" i="1"/>
  <c r="CP578" i="1"/>
  <c r="CP579" i="1"/>
  <c r="CP580" i="1"/>
  <c r="CP581" i="1"/>
  <c r="CP582" i="1"/>
  <c r="CP583" i="1"/>
  <c r="CP584" i="1"/>
  <c r="CP585" i="1"/>
  <c r="CP586" i="1"/>
  <c r="CP587" i="1"/>
  <c r="CP588" i="1"/>
  <c r="CP589" i="1"/>
  <c r="CP590" i="1"/>
  <c r="CP591" i="1"/>
  <c r="CP592" i="1"/>
  <c r="CP593" i="1"/>
  <c r="CP594" i="1"/>
  <c r="CP595" i="1"/>
  <c r="CP596" i="1"/>
  <c r="CP597" i="1"/>
  <c r="CP598" i="1"/>
  <c r="CP599" i="1"/>
  <c r="CP600" i="1"/>
  <c r="CP601" i="1"/>
  <c r="CP602" i="1"/>
  <c r="CP603" i="1"/>
  <c r="CP604" i="1"/>
  <c r="CP605" i="1"/>
  <c r="CP606" i="1"/>
  <c r="CP607" i="1"/>
  <c r="CP608" i="1"/>
  <c r="CP609" i="1"/>
  <c r="CP610" i="1"/>
  <c r="CP611" i="1"/>
  <c r="CP612" i="1"/>
  <c r="CP613" i="1"/>
  <c r="CP614" i="1"/>
  <c r="CP615" i="1"/>
  <c r="CP616" i="1"/>
  <c r="CP617" i="1"/>
  <c r="CP618" i="1"/>
  <c r="CP619" i="1"/>
  <c r="CP620" i="1"/>
  <c r="CP621" i="1"/>
  <c r="CP622" i="1"/>
  <c r="CP623" i="1"/>
  <c r="CP624" i="1"/>
  <c r="CP625" i="1"/>
  <c r="CP626" i="1"/>
  <c r="CP627" i="1"/>
  <c r="CP628" i="1"/>
  <c r="CP629" i="1"/>
  <c r="CP630" i="1"/>
  <c r="CP631" i="1"/>
  <c r="CP632" i="1"/>
  <c r="CP633" i="1"/>
  <c r="CP634" i="1"/>
  <c r="CP635" i="1"/>
  <c r="CP636" i="1"/>
  <c r="CP637" i="1"/>
  <c r="CP638" i="1"/>
  <c r="CP639" i="1"/>
  <c r="CP640" i="1"/>
  <c r="CP641" i="1"/>
  <c r="CP642" i="1"/>
  <c r="CP643" i="1"/>
  <c r="CP644" i="1"/>
  <c r="CP645" i="1"/>
  <c r="CP646" i="1"/>
  <c r="CP647" i="1"/>
  <c r="CP648" i="1"/>
  <c r="CP649" i="1"/>
  <c r="CP650" i="1"/>
  <c r="CP651" i="1"/>
  <c r="CP652" i="1"/>
  <c r="CP653" i="1"/>
  <c r="CP654" i="1"/>
  <c r="CP655" i="1"/>
  <c r="CP656" i="1"/>
  <c r="CP657" i="1"/>
  <c r="CP658" i="1"/>
  <c r="CP659" i="1"/>
  <c r="CP660" i="1"/>
  <c r="CP661" i="1"/>
  <c r="CP662" i="1"/>
  <c r="CP663" i="1"/>
  <c r="CP664" i="1"/>
  <c r="CP665" i="1"/>
  <c r="CP666" i="1"/>
  <c r="CP667" i="1"/>
  <c r="CP668" i="1"/>
  <c r="CP669" i="1"/>
  <c r="CP670" i="1"/>
  <c r="CP671" i="1"/>
  <c r="CP672" i="1"/>
  <c r="CP673" i="1"/>
  <c r="CP674" i="1"/>
  <c r="CP675" i="1"/>
  <c r="CP676" i="1"/>
  <c r="CP677" i="1"/>
  <c r="CP678" i="1"/>
  <c r="CP679" i="1"/>
  <c r="CP680" i="1"/>
  <c r="CP681" i="1"/>
  <c r="CP682" i="1"/>
  <c r="CP683" i="1"/>
  <c r="CP684" i="1"/>
  <c r="CP685" i="1"/>
  <c r="CP686" i="1"/>
  <c r="CP687" i="1"/>
  <c r="CP688" i="1"/>
  <c r="CP689" i="1"/>
  <c r="CP690" i="1"/>
  <c r="CP691" i="1"/>
  <c r="CP692" i="1"/>
  <c r="CP693" i="1"/>
  <c r="CP694" i="1"/>
  <c r="CP695" i="1"/>
  <c r="CP696" i="1"/>
  <c r="CP697" i="1"/>
  <c r="CP698" i="1"/>
  <c r="CP699" i="1"/>
  <c r="CP700" i="1"/>
  <c r="CP701" i="1"/>
  <c r="CP702" i="1"/>
  <c r="CP703" i="1"/>
  <c r="CP704" i="1"/>
  <c r="CP705" i="1"/>
  <c r="CP706" i="1"/>
  <c r="CP707" i="1"/>
  <c r="CP708" i="1"/>
  <c r="CP709" i="1"/>
  <c r="CP710" i="1"/>
  <c r="CP711" i="1"/>
  <c r="CP712" i="1"/>
  <c r="CP713" i="1"/>
  <c r="CP714" i="1"/>
  <c r="CP715" i="1"/>
  <c r="CP716" i="1"/>
  <c r="CP717" i="1"/>
  <c r="CP718" i="1"/>
  <c r="CP719" i="1"/>
  <c r="CP720" i="1"/>
  <c r="CP721" i="1"/>
  <c r="CP722" i="1"/>
  <c r="CP723" i="1"/>
  <c r="CP724" i="1"/>
  <c r="CP725" i="1"/>
  <c r="CP726" i="1"/>
  <c r="CP727" i="1"/>
  <c r="CP728" i="1"/>
  <c r="CP729" i="1"/>
  <c r="CP730" i="1"/>
  <c r="CP731" i="1"/>
  <c r="CP732" i="1"/>
  <c r="CP733" i="1"/>
  <c r="CP734" i="1"/>
  <c r="CP735" i="1"/>
  <c r="CP736" i="1"/>
  <c r="CP737" i="1"/>
  <c r="CP738" i="1"/>
  <c r="CP739" i="1"/>
  <c r="CP740" i="1"/>
  <c r="CP741" i="1"/>
  <c r="CP742" i="1"/>
  <c r="CP743" i="1"/>
  <c r="CP744" i="1"/>
  <c r="CP745" i="1"/>
  <c r="CP746" i="1"/>
  <c r="CP747" i="1"/>
  <c r="CP748" i="1"/>
  <c r="CP749" i="1"/>
  <c r="CP750" i="1"/>
  <c r="CP751" i="1"/>
  <c r="CP752" i="1"/>
  <c r="CP753" i="1"/>
  <c r="CP754" i="1"/>
  <c r="CP755" i="1"/>
  <c r="CP756" i="1"/>
  <c r="CP757" i="1"/>
  <c r="CP758" i="1"/>
  <c r="CP759" i="1"/>
  <c r="CP760" i="1"/>
  <c r="CP761" i="1"/>
  <c r="CP762" i="1"/>
  <c r="CP763" i="1"/>
  <c r="CP764" i="1"/>
  <c r="CP765" i="1"/>
  <c r="CP766" i="1"/>
  <c r="CP767" i="1"/>
  <c r="CP768" i="1"/>
  <c r="CP769" i="1"/>
  <c r="CP770" i="1"/>
  <c r="CP771" i="1"/>
  <c r="CP772" i="1"/>
  <c r="CP773" i="1"/>
  <c r="CP774" i="1"/>
  <c r="CP775" i="1"/>
  <c r="CP776" i="1"/>
  <c r="CP777" i="1"/>
  <c r="CP778" i="1"/>
  <c r="CP779" i="1"/>
  <c r="CP780" i="1"/>
  <c r="CP781" i="1"/>
  <c r="CP782" i="1"/>
  <c r="CP783" i="1"/>
  <c r="CP784" i="1"/>
  <c r="CP785" i="1"/>
  <c r="CP786" i="1"/>
  <c r="CP787" i="1"/>
  <c r="CP788" i="1"/>
  <c r="CP789" i="1"/>
  <c r="CP790" i="1"/>
  <c r="CP791" i="1"/>
  <c r="CP792" i="1"/>
  <c r="CP793" i="1"/>
  <c r="CP794" i="1"/>
  <c r="CP795" i="1"/>
  <c r="CP796" i="1"/>
  <c r="CP797" i="1"/>
  <c r="CP798" i="1"/>
  <c r="CP799" i="1"/>
  <c r="CP800" i="1"/>
  <c r="CP801" i="1"/>
  <c r="CP802" i="1"/>
  <c r="CP803" i="1"/>
  <c r="CP804" i="1"/>
  <c r="CP805" i="1"/>
  <c r="CP806" i="1"/>
  <c r="CP807" i="1"/>
  <c r="CP808" i="1"/>
  <c r="CP809" i="1"/>
  <c r="CP810" i="1"/>
  <c r="CP811" i="1"/>
  <c r="CP812" i="1"/>
  <c r="CP813" i="1"/>
  <c r="CP814" i="1"/>
  <c r="CP815" i="1"/>
  <c r="CP816" i="1"/>
  <c r="CP817" i="1"/>
  <c r="CO38" i="1" l="1"/>
  <c r="CQ38" i="1" s="1"/>
  <c r="C38" i="1"/>
  <c r="CG31" i="1"/>
  <c r="CH31" i="1" s="1"/>
  <c r="CI31" i="1"/>
  <c r="CJ31" i="1"/>
  <c r="CK31" i="1"/>
  <c r="U38" i="1"/>
  <c r="CR38" i="1"/>
  <c r="Y39" i="1" l="1"/>
  <c r="CL31" i="1"/>
  <c r="CM31" i="1" s="1"/>
  <c r="CO39" i="1"/>
  <c r="CQ39" i="1" s="1"/>
  <c r="CR39" i="1"/>
  <c r="L38" i="1"/>
  <c r="M38" i="1" s="1"/>
  <c r="W38" i="1"/>
  <c r="CO40" i="1" l="1"/>
  <c r="CQ40" i="1" s="1"/>
  <c r="CR40" i="1" s="1"/>
  <c r="CG32" i="1"/>
  <c r="CH32" i="1"/>
  <c r="CI32" i="1"/>
  <c r="CJ32" i="1"/>
  <c r="CK32" i="1"/>
  <c r="CL32" i="1"/>
  <c r="CM32" i="1"/>
  <c r="U39" i="1"/>
  <c r="B39" i="1"/>
  <c r="C39" i="1" s="1"/>
  <c r="D39" i="1"/>
  <c r="E39" i="1"/>
  <c r="K39" i="1"/>
  <c r="W39" i="1" l="1"/>
  <c r="L39" i="1"/>
  <c r="M39" i="1" s="1"/>
  <c r="CO41" i="1"/>
  <c r="CQ41" i="1" s="1"/>
  <c r="CR41" i="1"/>
  <c r="CG35" i="1"/>
  <c r="CH35" i="1"/>
  <c r="CI35" i="1"/>
  <c r="CL35" i="1" s="1"/>
  <c r="CM35" i="1" s="1"/>
  <c r="CJ35" i="1"/>
  <c r="CK35" i="1"/>
  <c r="U40" i="1"/>
  <c r="Y40" i="1"/>
  <c r="CG36" i="1" l="1"/>
  <c r="CH36" i="1"/>
  <c r="CI36" i="1"/>
  <c r="CJ36" i="1"/>
  <c r="U41" i="1"/>
  <c r="CK36" i="1"/>
  <c r="CL36" i="1" s="1"/>
  <c r="CM36" i="1" s="1"/>
  <c r="CO42" i="1"/>
  <c r="CQ42" i="1" s="1"/>
  <c r="CR42" i="1" s="1"/>
  <c r="K40" i="1"/>
  <c r="L40" i="1"/>
  <c r="M40" i="1" s="1"/>
  <c r="E40" i="1"/>
  <c r="B40" i="1"/>
  <c r="C40" i="1"/>
  <c r="D40" i="1"/>
  <c r="Y41" i="1"/>
  <c r="Y42" i="1"/>
  <c r="CO43" i="1" l="1"/>
  <c r="CQ43" i="1" s="1"/>
  <c r="CR43" i="1"/>
  <c r="B41" i="1"/>
  <c r="C41" i="1"/>
  <c r="D41" i="1"/>
  <c r="E41" i="1"/>
  <c r="K41" i="1"/>
  <c r="L41" i="1"/>
  <c r="M41" i="1"/>
  <c r="U42" i="1"/>
  <c r="CG37" i="1"/>
  <c r="CH37" i="1"/>
  <c r="CI37" i="1"/>
  <c r="CJ37" i="1"/>
  <c r="CK37" i="1"/>
  <c r="CL37" i="1"/>
  <c r="CM37" i="1" s="1"/>
  <c r="W40" i="1"/>
  <c r="W41" i="1"/>
  <c r="U43" i="1" l="1"/>
  <c r="CG38" i="1"/>
  <c r="CH38" i="1"/>
  <c r="CI38" i="1"/>
  <c r="CL38" i="1" s="1"/>
  <c r="CM38" i="1" s="1"/>
  <c r="CJ38" i="1"/>
  <c r="CK38" i="1"/>
  <c r="Y43" i="1"/>
  <c r="B42" i="1"/>
  <c r="C42" i="1"/>
  <c r="D42" i="1"/>
  <c r="E42" i="1"/>
  <c r="L42" i="1" s="1"/>
  <c r="M42" i="1" s="1"/>
  <c r="K42" i="1"/>
  <c r="Y44" i="1"/>
  <c r="CO44" i="1"/>
  <c r="CQ44" i="1" s="1"/>
  <c r="CR44" i="1"/>
  <c r="U44" i="1" l="1"/>
  <c r="CG39" i="1"/>
  <c r="CH39" i="1"/>
  <c r="CI39" i="1"/>
  <c r="CJ39" i="1"/>
  <c r="CK39" i="1"/>
  <c r="CL39" i="1"/>
  <c r="CM39" i="1"/>
  <c r="B43" i="1"/>
  <c r="C43" i="1"/>
  <c r="D43" i="1"/>
  <c r="E43" i="1"/>
  <c r="K43" i="1"/>
  <c r="L43" i="1" s="1"/>
  <c r="M43" i="1" s="1"/>
  <c r="CO45" i="1"/>
  <c r="CQ45" i="1" s="1"/>
  <c r="CR45" i="1" s="1"/>
  <c r="W42" i="1"/>
  <c r="W43" i="1"/>
  <c r="Y45" i="1"/>
  <c r="B44" i="1" l="1"/>
  <c r="C44" i="1"/>
  <c r="D44" i="1"/>
  <c r="E44" i="1"/>
  <c r="K44" i="1"/>
  <c r="L44" i="1"/>
  <c r="M44" i="1" s="1"/>
  <c r="CO46" i="1"/>
  <c r="CQ46" i="1" s="1"/>
  <c r="CR46" i="1"/>
  <c r="U45" i="1"/>
  <c r="CG40" i="1"/>
  <c r="CH40" i="1"/>
  <c r="CI40" i="1"/>
  <c r="CJ40" i="1"/>
  <c r="CK40" i="1"/>
  <c r="CL40" i="1"/>
  <c r="CM40" i="1"/>
  <c r="D45" i="1" l="1"/>
  <c r="E45" i="1"/>
  <c r="K45" i="1"/>
  <c r="B45" i="1"/>
  <c r="C45" i="1" s="1"/>
  <c r="CI41" i="1"/>
  <c r="CJ41" i="1"/>
  <c r="CK41" i="1"/>
  <c r="CG41" i="1"/>
  <c r="CH41" i="1" s="1"/>
  <c r="Y47" i="1" s="1"/>
  <c r="U46" i="1"/>
  <c r="Y46" i="1"/>
  <c r="CO47" i="1"/>
  <c r="CQ47" i="1" s="1"/>
  <c r="CR47" i="1" s="1"/>
  <c r="W44" i="1"/>
  <c r="CO48" i="1" l="1"/>
  <c r="CQ48" i="1" s="1"/>
  <c r="CR48" i="1"/>
  <c r="CL41" i="1"/>
  <c r="CM41" i="1" s="1"/>
  <c r="W45" i="1"/>
  <c r="L45" i="1"/>
  <c r="M45" i="1" s="1"/>
  <c r="B46" i="1" l="1"/>
  <c r="C46" i="1"/>
  <c r="W46" i="1" s="1"/>
  <c r="D46" i="1"/>
  <c r="E46" i="1"/>
  <c r="K46" i="1"/>
  <c r="L46" i="1"/>
  <c r="M46" i="1" s="1"/>
  <c r="U47" i="1"/>
  <c r="CG42" i="1"/>
  <c r="CH42" i="1" s="1"/>
  <c r="Y48" i="1" s="1"/>
  <c r="CI42" i="1"/>
  <c r="CJ42" i="1"/>
  <c r="CK42" i="1"/>
  <c r="CL42" i="1" s="1"/>
  <c r="CM42" i="1" s="1"/>
  <c r="CR49" i="1"/>
  <c r="CO49" i="1"/>
  <c r="CQ49" i="1" s="1"/>
  <c r="CJ43" i="1" l="1"/>
  <c r="CK43" i="1"/>
  <c r="CI43" i="1"/>
  <c r="CL43" i="1" s="1"/>
  <c r="CM43" i="1" s="1"/>
  <c r="CG43" i="1"/>
  <c r="CH43" i="1"/>
  <c r="Y49" i="1" s="1"/>
  <c r="U48" i="1"/>
  <c r="E47" i="1"/>
  <c r="K47" i="1"/>
  <c r="D47" i="1"/>
  <c r="L47" i="1" s="1"/>
  <c r="M47" i="1" s="1"/>
  <c r="B47" i="1"/>
  <c r="C47" i="1"/>
  <c r="W47" i="1" s="1"/>
  <c r="CO50" i="1"/>
  <c r="CQ50" i="1" s="1"/>
  <c r="CR50" i="1" s="1"/>
  <c r="CO51" i="1" l="1"/>
  <c r="CQ51" i="1" s="1"/>
  <c r="CR51" i="1" s="1"/>
  <c r="B48" i="1"/>
  <c r="C48" i="1" s="1"/>
  <c r="D48" i="1"/>
  <c r="E48" i="1"/>
  <c r="K48" i="1"/>
  <c r="U49" i="1"/>
  <c r="CG44" i="1"/>
  <c r="CH44" i="1" s="1"/>
  <c r="CI44" i="1"/>
  <c r="CJ44" i="1"/>
  <c r="CK44" i="1"/>
  <c r="W48" i="1" l="1"/>
  <c r="L48" i="1"/>
  <c r="M48" i="1" s="1"/>
  <c r="Y50" i="1"/>
  <c r="CL44" i="1"/>
  <c r="CM44" i="1" s="1"/>
  <c r="CO52" i="1"/>
  <c r="CQ52" i="1" s="1"/>
  <c r="CR52" i="1"/>
  <c r="CO53" i="1" l="1"/>
  <c r="CQ53" i="1" s="1"/>
  <c r="CR53" i="1"/>
  <c r="B49" i="1"/>
  <c r="K49" i="1"/>
  <c r="D49" i="1"/>
  <c r="L49" i="1" s="1"/>
  <c r="M49" i="1" s="1"/>
  <c r="E49" i="1"/>
  <c r="C49" i="1"/>
  <c r="W49" i="1" s="1"/>
  <c r="U50" i="1"/>
  <c r="CG45" i="1"/>
  <c r="CK45" i="1"/>
  <c r="CJ45" i="1"/>
  <c r="CL45" i="1" s="1"/>
  <c r="CM45" i="1" s="1"/>
  <c r="CH45" i="1"/>
  <c r="Y51" i="1" s="1"/>
  <c r="CI45" i="1"/>
  <c r="U51" i="1" l="1"/>
  <c r="CG46" i="1"/>
  <c r="CH46" i="1"/>
  <c r="Y52" i="1" s="1"/>
  <c r="CI46" i="1"/>
  <c r="CJ46" i="1"/>
  <c r="CK46" i="1"/>
  <c r="CL46" i="1"/>
  <c r="CM46" i="1"/>
  <c r="B50" i="1"/>
  <c r="C50" i="1"/>
  <c r="W50" i="1" s="1"/>
  <c r="D50" i="1"/>
  <c r="E50" i="1"/>
  <c r="K50" i="1"/>
  <c r="L50" i="1"/>
  <c r="M50" i="1" s="1"/>
  <c r="CO54" i="1"/>
  <c r="CQ54" i="1" s="1"/>
  <c r="CR54" i="1" s="1"/>
  <c r="CO55" i="1" l="1"/>
  <c r="CQ55" i="1" s="1"/>
  <c r="CR55" i="1" s="1"/>
  <c r="B51" i="1"/>
  <c r="C51" i="1" s="1"/>
  <c r="D51" i="1"/>
  <c r="E51" i="1"/>
  <c r="K51" i="1"/>
  <c r="U52" i="1"/>
  <c r="CG47" i="1"/>
  <c r="CH47" i="1" s="1"/>
  <c r="Y53" i="1" s="1"/>
  <c r="CI47" i="1"/>
  <c r="CL47" i="1" s="1"/>
  <c r="CM47" i="1" s="1"/>
  <c r="CJ47" i="1"/>
  <c r="CK47" i="1"/>
  <c r="W51" i="1" l="1"/>
  <c r="L51" i="1"/>
  <c r="M51" i="1" s="1"/>
  <c r="CG48" i="1"/>
  <c r="CH48" i="1"/>
  <c r="Y54" i="1" s="1"/>
  <c r="CI48" i="1"/>
  <c r="CJ48" i="1"/>
  <c r="CK48" i="1"/>
  <c r="CL48" i="1"/>
  <c r="CM48" i="1" s="1"/>
  <c r="U53" i="1"/>
  <c r="CO56" i="1"/>
  <c r="CQ56" i="1" s="1"/>
  <c r="CR56" i="1" s="1"/>
  <c r="CO57" i="1" l="1"/>
  <c r="CQ57" i="1" s="1"/>
  <c r="CR57" i="1"/>
  <c r="U54" i="1"/>
  <c r="CG49" i="1"/>
  <c r="CH49" i="1"/>
  <c r="Y55" i="1" s="1"/>
  <c r="CI49" i="1"/>
  <c r="CJ49" i="1"/>
  <c r="CK49" i="1"/>
  <c r="CL49" i="1"/>
  <c r="CM49" i="1" s="1"/>
  <c r="B52" i="1"/>
  <c r="C52" i="1"/>
  <c r="W52" i="1" s="1"/>
  <c r="D52" i="1"/>
  <c r="E52" i="1"/>
  <c r="K52" i="1"/>
  <c r="L52" i="1"/>
  <c r="M52" i="1" s="1"/>
  <c r="B53" i="1" l="1"/>
  <c r="C53" i="1"/>
  <c r="W53" i="1" s="1"/>
  <c r="D53" i="1"/>
  <c r="E53" i="1"/>
  <c r="K53" i="1"/>
  <c r="L53" i="1"/>
  <c r="M53" i="1" s="1"/>
  <c r="CI50" i="1"/>
  <c r="CJ50" i="1"/>
  <c r="CK50" i="1"/>
  <c r="U55" i="1"/>
  <c r="CG50" i="1"/>
  <c r="CH50" i="1" s="1"/>
  <c r="Y56" i="1" s="1"/>
  <c r="CR58" i="1"/>
  <c r="CO58" i="1"/>
  <c r="CQ58" i="1" s="1"/>
  <c r="CL50" i="1" l="1"/>
  <c r="CM50" i="1" s="1"/>
  <c r="D54" i="1"/>
  <c r="E54" i="1"/>
  <c r="K54" i="1"/>
  <c r="B54" i="1"/>
  <c r="C54" i="1" s="1"/>
  <c r="CO59" i="1"/>
  <c r="CQ59" i="1" s="1"/>
  <c r="CR59" i="1" s="1"/>
  <c r="CO60" i="1" l="1"/>
  <c r="CQ60" i="1" s="1"/>
  <c r="CR60" i="1"/>
  <c r="W54" i="1"/>
  <c r="L54" i="1"/>
  <c r="M54" i="1" s="1"/>
  <c r="U56" i="1"/>
  <c r="CG51" i="1"/>
  <c r="CH51" i="1"/>
  <c r="Y57" i="1" s="1"/>
  <c r="CI51" i="1"/>
  <c r="CJ51" i="1"/>
  <c r="CL51" i="1" s="1"/>
  <c r="CM51" i="1" s="1"/>
  <c r="CK51" i="1"/>
  <c r="CK52" i="1" l="1"/>
  <c r="U57" i="1"/>
  <c r="CJ52" i="1"/>
  <c r="CG52" i="1"/>
  <c r="CH52" i="1" s="1"/>
  <c r="Y58" i="1" s="1"/>
  <c r="CI52" i="1"/>
  <c r="CL52" i="1" s="1"/>
  <c r="CM52" i="1" s="1"/>
  <c r="CO61" i="1"/>
  <c r="CQ61" i="1" s="1"/>
  <c r="CR61" i="1" s="1"/>
  <c r="B55" i="1"/>
  <c r="C55" i="1"/>
  <c r="W55" i="1" s="1"/>
  <c r="D55" i="1"/>
  <c r="E55" i="1"/>
  <c r="K55" i="1"/>
  <c r="L55" i="1" s="1"/>
  <c r="M55" i="1" s="1"/>
  <c r="U58" i="1" l="1"/>
  <c r="CG53" i="1"/>
  <c r="CH53" i="1"/>
  <c r="Y59" i="1" s="1"/>
  <c r="CI53" i="1"/>
  <c r="CJ53" i="1"/>
  <c r="CK53" i="1"/>
  <c r="CL53" i="1"/>
  <c r="CM53" i="1" s="1"/>
  <c r="K56" i="1"/>
  <c r="E56" i="1"/>
  <c r="B56" i="1"/>
  <c r="C56" i="1"/>
  <c r="W56" i="1" s="1"/>
  <c r="D56" i="1"/>
  <c r="L56" i="1" s="1"/>
  <c r="M56" i="1" s="1"/>
  <c r="CO62" i="1"/>
  <c r="CQ62" i="1" s="1"/>
  <c r="CR62" i="1" s="1"/>
  <c r="CO63" i="1" l="1"/>
  <c r="CQ63" i="1" s="1"/>
  <c r="CR63" i="1"/>
  <c r="U59" i="1"/>
  <c r="CG54" i="1"/>
  <c r="CH54" i="1"/>
  <c r="Y60" i="1" s="1"/>
  <c r="CI54" i="1"/>
  <c r="CL54" i="1" s="1"/>
  <c r="CM54" i="1" s="1"/>
  <c r="CK54" i="1"/>
  <c r="CJ54" i="1"/>
  <c r="B57" i="1"/>
  <c r="C57" i="1"/>
  <c r="W57" i="1" s="1"/>
  <c r="D57" i="1"/>
  <c r="E57" i="1"/>
  <c r="K57" i="1"/>
  <c r="L57" i="1"/>
  <c r="M57" i="1" s="1"/>
  <c r="B58" i="1" l="1"/>
  <c r="C58" i="1"/>
  <c r="W58" i="1" s="1"/>
  <c r="K58" i="1"/>
  <c r="D58" i="1"/>
  <c r="L58" i="1" s="1"/>
  <c r="M58" i="1" s="1"/>
  <c r="E58" i="1"/>
  <c r="U60" i="1"/>
  <c r="CG55" i="1"/>
  <c r="CH55" i="1"/>
  <c r="Y61" i="1" s="1"/>
  <c r="CI55" i="1"/>
  <c r="CJ55" i="1"/>
  <c r="CK55" i="1"/>
  <c r="CL55" i="1"/>
  <c r="CM55" i="1"/>
  <c r="S49" i="1"/>
  <c r="CO64" i="1"/>
  <c r="CQ64" i="1" s="1"/>
  <c r="CR64" i="1"/>
  <c r="B59" i="1" l="1"/>
  <c r="C59" i="1"/>
  <c r="W59" i="1" s="1"/>
  <c r="D59" i="1"/>
  <c r="E59" i="1"/>
  <c r="K59" i="1"/>
  <c r="L59" i="1"/>
  <c r="M59" i="1"/>
  <c r="S38" i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U61" i="1"/>
  <c r="CG56" i="1"/>
  <c r="CH56" i="1"/>
  <c r="Y62" i="1" s="1"/>
  <c r="CI56" i="1"/>
  <c r="CJ56" i="1"/>
  <c r="CK56" i="1"/>
  <c r="CL56" i="1" s="1"/>
  <c r="CM56" i="1" s="1"/>
  <c r="CO65" i="1"/>
  <c r="CQ65" i="1" s="1"/>
  <c r="CR65" i="1" s="1"/>
  <c r="CO66" i="1" l="1"/>
  <c r="CQ66" i="1" s="1"/>
  <c r="CR66" i="1"/>
  <c r="CI57" i="1"/>
  <c r="CJ57" i="1"/>
  <c r="CK57" i="1"/>
  <c r="CG57" i="1"/>
  <c r="CH57" i="1" s="1"/>
  <c r="U62" i="1"/>
  <c r="B60" i="1"/>
  <c r="C60" i="1" s="1"/>
  <c r="W60" i="1" s="1"/>
  <c r="D60" i="1"/>
  <c r="E60" i="1"/>
  <c r="K60" i="1"/>
  <c r="L60" i="1" s="1"/>
  <c r="M60" i="1" s="1"/>
  <c r="D61" i="1" l="1"/>
  <c r="E61" i="1"/>
  <c r="K61" i="1"/>
  <c r="B61" i="1"/>
  <c r="C61" i="1" s="1"/>
  <c r="Y63" i="1"/>
  <c r="CL57" i="1"/>
  <c r="CM57" i="1" s="1"/>
  <c r="CO67" i="1"/>
  <c r="CQ67" i="1" s="1"/>
  <c r="CR67" i="1" s="1"/>
  <c r="CO68" i="1" l="1"/>
  <c r="CQ68" i="1" s="1"/>
  <c r="CR68" i="1" s="1"/>
  <c r="W61" i="1"/>
  <c r="L61" i="1"/>
  <c r="M61" i="1" s="1"/>
  <c r="U63" i="1"/>
  <c r="CG58" i="1"/>
  <c r="CH58" i="1"/>
  <c r="Y64" i="1" s="1"/>
  <c r="CI58" i="1"/>
  <c r="CJ58" i="1"/>
  <c r="CK58" i="1"/>
  <c r="CL58" i="1"/>
  <c r="CM58" i="1" s="1"/>
  <c r="CJ59" i="1" l="1"/>
  <c r="CK59" i="1"/>
  <c r="CI59" i="1"/>
  <c r="CL59" i="1" s="1"/>
  <c r="CM59" i="1" s="1"/>
  <c r="U64" i="1"/>
  <c r="CG59" i="1"/>
  <c r="CH59" i="1"/>
  <c r="Y65" i="1" s="1"/>
  <c r="CO69" i="1"/>
  <c r="CQ69" i="1" s="1"/>
  <c r="CR69" i="1"/>
  <c r="B62" i="1"/>
  <c r="C62" i="1"/>
  <c r="W62" i="1" s="1"/>
  <c r="D62" i="1"/>
  <c r="E62" i="1"/>
  <c r="L62" i="1" s="1"/>
  <c r="M62" i="1" s="1"/>
  <c r="K62" i="1"/>
  <c r="E63" i="1" l="1"/>
  <c r="K63" i="1"/>
  <c r="D63" i="1"/>
  <c r="L63" i="1" s="1"/>
  <c r="M63" i="1" s="1"/>
  <c r="B63" i="1"/>
  <c r="C63" i="1"/>
  <c r="W63" i="1" s="1"/>
  <c r="U65" i="1"/>
  <c r="CG60" i="1"/>
  <c r="CH60" i="1"/>
  <c r="Y66" i="1" s="1"/>
  <c r="CI60" i="1"/>
  <c r="CJ60" i="1"/>
  <c r="CK60" i="1"/>
  <c r="CL60" i="1"/>
  <c r="CM60" i="1" s="1"/>
  <c r="CO70" i="1"/>
  <c r="CQ70" i="1" s="1"/>
  <c r="CR70" i="1" s="1"/>
  <c r="U66" i="1" l="1"/>
  <c r="CK61" i="1"/>
  <c r="CG61" i="1"/>
  <c r="CH61" i="1"/>
  <c r="Y67" i="1" s="1"/>
  <c r="CI61" i="1"/>
  <c r="CL61" i="1" s="1"/>
  <c r="CM61" i="1" s="1"/>
  <c r="CJ61" i="1"/>
  <c r="CO71" i="1"/>
  <c r="CQ71" i="1" s="1"/>
  <c r="CR71" i="1" s="1"/>
  <c r="B64" i="1"/>
  <c r="C64" i="1"/>
  <c r="W64" i="1" s="1"/>
  <c r="D64" i="1"/>
  <c r="E64" i="1"/>
  <c r="K64" i="1"/>
  <c r="L64" i="1"/>
  <c r="M64" i="1" s="1"/>
  <c r="K65" i="1" l="1"/>
  <c r="B65" i="1"/>
  <c r="C65" i="1"/>
  <c r="W65" i="1" s="1"/>
  <c r="D65" i="1"/>
  <c r="L65" i="1" s="1"/>
  <c r="M65" i="1" s="1"/>
  <c r="E65" i="1"/>
  <c r="CO72" i="1"/>
  <c r="CQ72" i="1" s="1"/>
  <c r="CR72" i="1" s="1"/>
  <c r="U67" i="1"/>
  <c r="CG62" i="1"/>
  <c r="CH62" i="1"/>
  <c r="Y68" i="1" s="1"/>
  <c r="CI62" i="1"/>
  <c r="CJ62" i="1"/>
  <c r="CK62" i="1"/>
  <c r="CL62" i="1"/>
  <c r="CM62" i="1" s="1"/>
  <c r="U68" i="1" l="1"/>
  <c r="CG63" i="1"/>
  <c r="CH63" i="1"/>
  <c r="Y69" i="1" s="1"/>
  <c r="CK63" i="1"/>
  <c r="CL63" i="1"/>
  <c r="CM63" i="1" s="1"/>
  <c r="CI63" i="1"/>
  <c r="CJ63" i="1"/>
  <c r="CO73" i="1"/>
  <c r="CQ73" i="1" s="1"/>
  <c r="CR73" i="1"/>
  <c r="B66" i="1"/>
  <c r="C66" i="1"/>
  <c r="W66" i="1" s="1"/>
  <c r="D66" i="1"/>
  <c r="E66" i="1"/>
  <c r="K66" i="1"/>
  <c r="L66" i="1"/>
  <c r="M66" i="1" s="1"/>
  <c r="B67" i="1" l="1"/>
  <c r="C67" i="1"/>
  <c r="W67" i="1" s="1"/>
  <c r="D67" i="1"/>
  <c r="E67" i="1"/>
  <c r="K67" i="1"/>
  <c r="L67" i="1"/>
  <c r="M67" i="1" s="1"/>
  <c r="CG64" i="1"/>
  <c r="CH64" i="1"/>
  <c r="Y70" i="1" s="1"/>
  <c r="CI64" i="1"/>
  <c r="CJ64" i="1"/>
  <c r="CK64" i="1"/>
  <c r="CL64" i="1"/>
  <c r="CM64" i="1"/>
  <c r="U69" i="1"/>
  <c r="CR74" i="1"/>
  <c r="CO74" i="1"/>
  <c r="CQ74" i="1" s="1"/>
  <c r="B68" i="1" l="1"/>
  <c r="C68" i="1"/>
  <c r="W68" i="1" s="1"/>
  <c r="D68" i="1"/>
  <c r="K68" i="1"/>
  <c r="E68" i="1"/>
  <c r="L68" i="1" s="1"/>
  <c r="M68" i="1" s="1"/>
  <c r="CO75" i="1"/>
  <c r="CQ75" i="1" s="1"/>
  <c r="CR75" i="1" s="1"/>
  <c r="U70" i="1"/>
  <c r="CG65" i="1"/>
  <c r="CH65" i="1"/>
  <c r="Y71" i="1" s="1"/>
  <c r="CI65" i="1"/>
  <c r="CJ65" i="1"/>
  <c r="CK65" i="1"/>
  <c r="CL65" i="1"/>
  <c r="CM65" i="1" s="1"/>
  <c r="CI66" i="1" l="1"/>
  <c r="CJ66" i="1"/>
  <c r="CK66" i="1"/>
  <c r="CL66" i="1"/>
  <c r="CM66" i="1"/>
  <c r="CH66" i="1"/>
  <c r="Y72" i="1" s="1"/>
  <c r="CG66" i="1"/>
  <c r="U71" i="1"/>
  <c r="CO76" i="1"/>
  <c r="CQ76" i="1" s="1"/>
  <c r="CR76" i="1" s="1"/>
  <c r="B69" i="1"/>
  <c r="C69" i="1"/>
  <c r="W69" i="1" s="1"/>
  <c r="D69" i="1"/>
  <c r="E69" i="1"/>
  <c r="K69" i="1"/>
  <c r="L69" i="1"/>
  <c r="M69" i="1" s="1"/>
  <c r="D70" i="1" l="1"/>
  <c r="E70" i="1"/>
  <c r="K70" i="1"/>
  <c r="B70" i="1"/>
  <c r="C70" i="1" s="1"/>
  <c r="CO77" i="1"/>
  <c r="CQ77" i="1" s="1"/>
  <c r="CR77" i="1" s="1"/>
  <c r="U72" i="1"/>
  <c r="CG67" i="1"/>
  <c r="CH67" i="1"/>
  <c r="Y73" i="1" s="1"/>
  <c r="CI67" i="1"/>
  <c r="CJ67" i="1"/>
  <c r="CK67" i="1"/>
  <c r="CL67" i="1"/>
  <c r="CM67" i="1" s="1"/>
  <c r="CK68" i="1" l="1"/>
  <c r="CL68" i="1"/>
  <c r="CM68" i="1"/>
  <c r="CJ68" i="1"/>
  <c r="CG68" i="1"/>
  <c r="CH68" i="1"/>
  <c r="Y74" i="1" s="1"/>
  <c r="CI68" i="1"/>
  <c r="U73" i="1"/>
  <c r="CO78" i="1"/>
  <c r="CQ78" i="1" s="1"/>
  <c r="CR78" i="1" s="1"/>
  <c r="W70" i="1"/>
  <c r="L70" i="1"/>
  <c r="M70" i="1" s="1"/>
  <c r="CO79" i="1" l="1"/>
  <c r="CQ79" i="1" s="1"/>
  <c r="CR79" i="1"/>
  <c r="U74" i="1"/>
  <c r="CH69" i="1"/>
  <c r="Y75" i="1" s="1"/>
  <c r="CI69" i="1"/>
  <c r="CJ69" i="1"/>
  <c r="CK69" i="1"/>
  <c r="CL69" i="1"/>
  <c r="CM69" i="1"/>
  <c r="CG69" i="1"/>
  <c r="B71" i="1"/>
  <c r="C71" i="1"/>
  <c r="W71" i="1" s="1"/>
  <c r="D71" i="1"/>
  <c r="E71" i="1"/>
  <c r="K71" i="1"/>
  <c r="L71" i="1" s="1"/>
  <c r="M71" i="1" s="1"/>
  <c r="K72" i="1" l="1"/>
  <c r="E72" i="1"/>
  <c r="B72" i="1"/>
  <c r="C72" i="1"/>
  <c r="W72" i="1" s="1"/>
  <c r="D72" i="1"/>
  <c r="L72" i="1" s="1"/>
  <c r="M72" i="1" s="1"/>
  <c r="U75" i="1"/>
  <c r="CG70" i="1"/>
  <c r="CL70" i="1"/>
  <c r="CM70" i="1" s="1"/>
  <c r="CI70" i="1"/>
  <c r="CJ70" i="1"/>
  <c r="CK70" i="1"/>
  <c r="CH70" i="1"/>
  <c r="Y76" i="1" s="1"/>
  <c r="CO80" i="1"/>
  <c r="CQ80" i="1" s="1"/>
  <c r="CR80" i="1" s="1"/>
  <c r="CO81" i="1" l="1"/>
  <c r="CQ81" i="1" s="1"/>
  <c r="CR81" i="1" s="1"/>
  <c r="U76" i="1"/>
  <c r="CG71" i="1"/>
  <c r="CH71" i="1"/>
  <c r="Y77" i="1" s="1"/>
  <c r="CJ71" i="1"/>
  <c r="CK71" i="1"/>
  <c r="CL71" i="1"/>
  <c r="CM71" i="1" s="1"/>
  <c r="CI71" i="1"/>
  <c r="C73" i="1"/>
  <c r="W73" i="1" s="1"/>
  <c r="D73" i="1"/>
  <c r="E73" i="1"/>
  <c r="K73" i="1"/>
  <c r="L73" i="1"/>
  <c r="M73" i="1" s="1"/>
  <c r="B73" i="1"/>
  <c r="U77" i="1" l="1"/>
  <c r="CG72" i="1"/>
  <c r="CH72" i="1"/>
  <c r="Y78" i="1" s="1"/>
  <c r="CI72" i="1"/>
  <c r="CJ72" i="1"/>
  <c r="CK72" i="1"/>
  <c r="CL72" i="1"/>
  <c r="CM72" i="1"/>
  <c r="B74" i="1"/>
  <c r="D74" i="1"/>
  <c r="L74" i="1" s="1"/>
  <c r="M74" i="1" s="1"/>
  <c r="E74" i="1"/>
  <c r="K74" i="1"/>
  <c r="C74" i="1"/>
  <c r="W74" i="1" s="1"/>
  <c r="CO82" i="1"/>
  <c r="CQ82" i="1" s="1"/>
  <c r="CR82" i="1" s="1"/>
  <c r="B75" i="1" l="1"/>
  <c r="C75" i="1"/>
  <c r="W75" i="1" s="1"/>
  <c r="E75" i="1"/>
  <c r="K75" i="1"/>
  <c r="D75" i="1"/>
  <c r="L75" i="1" s="1"/>
  <c r="M75" i="1" s="1"/>
  <c r="CO83" i="1"/>
  <c r="CQ83" i="1" s="1"/>
  <c r="CR83" i="1" s="1"/>
  <c r="CH73" i="1"/>
  <c r="Y79" i="1" s="1"/>
  <c r="CI73" i="1"/>
  <c r="CJ73" i="1"/>
  <c r="CL73" i="1"/>
  <c r="CM73" i="1"/>
  <c r="CG73" i="1"/>
  <c r="U78" i="1"/>
  <c r="CK73" i="1"/>
  <c r="CO84" i="1" l="1"/>
  <c r="CQ84" i="1" s="1"/>
  <c r="CR84" i="1" s="1"/>
  <c r="B76" i="1"/>
  <c r="C76" i="1"/>
  <c r="W76" i="1" s="1"/>
  <c r="D76" i="1"/>
  <c r="E76" i="1"/>
  <c r="L76" i="1" s="1"/>
  <c r="M76" i="1" s="1"/>
  <c r="K76" i="1"/>
  <c r="U79" i="1"/>
  <c r="CG74" i="1"/>
  <c r="CH74" i="1"/>
  <c r="Y80" i="1" s="1"/>
  <c r="CI74" i="1"/>
  <c r="CJ74" i="1"/>
  <c r="CK74" i="1"/>
  <c r="CL74" i="1"/>
  <c r="CM74" i="1" s="1"/>
  <c r="CJ75" i="1" l="1"/>
  <c r="CK75" i="1"/>
  <c r="CL75" i="1"/>
  <c r="CG75" i="1"/>
  <c r="CI75" i="1"/>
  <c r="CH75" i="1"/>
  <c r="Y81" i="1" s="1"/>
  <c r="CM75" i="1"/>
  <c r="U80" i="1"/>
  <c r="D77" i="1"/>
  <c r="E77" i="1"/>
  <c r="B77" i="1"/>
  <c r="C77" i="1" s="1"/>
  <c r="W77" i="1" s="1"/>
  <c r="K77" i="1"/>
  <c r="L77" i="1" s="1"/>
  <c r="M77" i="1" s="1"/>
  <c r="CO85" i="1"/>
  <c r="CQ85" i="1" s="1"/>
  <c r="CR85" i="1" s="1"/>
  <c r="B78" i="1" l="1"/>
  <c r="C78" i="1"/>
  <c r="W78" i="1" s="1"/>
  <c r="D78" i="1"/>
  <c r="E78" i="1"/>
  <c r="K78" i="1"/>
  <c r="L78" i="1"/>
  <c r="M78" i="1" s="1"/>
  <c r="CO86" i="1"/>
  <c r="CQ86" i="1" s="1"/>
  <c r="CR86" i="1"/>
  <c r="CG76" i="1"/>
  <c r="CH76" i="1"/>
  <c r="Y82" i="1" s="1"/>
  <c r="CI76" i="1"/>
  <c r="CJ76" i="1"/>
  <c r="CK76" i="1"/>
  <c r="CL76" i="1"/>
  <c r="CM76" i="1"/>
  <c r="U81" i="1"/>
  <c r="E79" i="1" l="1"/>
  <c r="K79" i="1"/>
  <c r="B79" i="1"/>
  <c r="C79" i="1"/>
  <c r="W79" i="1" s="1"/>
  <c r="D79" i="1"/>
  <c r="L79" i="1" s="1"/>
  <c r="M79" i="1" s="1"/>
  <c r="CL77" i="1"/>
  <c r="CM77" i="1"/>
  <c r="CK77" i="1"/>
  <c r="U82" i="1"/>
  <c r="CG77" i="1"/>
  <c r="CH77" i="1"/>
  <c r="Y83" i="1" s="1"/>
  <c r="CI77" i="1"/>
  <c r="CJ77" i="1"/>
  <c r="CO87" i="1"/>
  <c r="CQ87" i="1" s="1"/>
  <c r="CR87" i="1" s="1"/>
  <c r="CO88" i="1" l="1"/>
  <c r="CQ88" i="1" s="1"/>
  <c r="CR88" i="1" s="1"/>
  <c r="CS88" i="1"/>
  <c r="B80" i="1"/>
  <c r="C80" i="1"/>
  <c r="W80" i="1" s="1"/>
  <c r="D80" i="1"/>
  <c r="E80" i="1"/>
  <c r="K80" i="1"/>
  <c r="L80" i="1"/>
  <c r="M80" i="1"/>
  <c r="U83" i="1"/>
  <c r="CG78" i="1"/>
  <c r="CI78" i="1"/>
  <c r="CJ78" i="1"/>
  <c r="CK78" i="1"/>
  <c r="CL78" i="1"/>
  <c r="CM78" i="1" s="1"/>
  <c r="CH78" i="1"/>
  <c r="Y84" i="1" s="1"/>
  <c r="U84" i="1" l="1"/>
  <c r="CG79" i="1"/>
  <c r="CH79" i="1"/>
  <c r="Y85" i="1" s="1"/>
  <c r="CI79" i="1"/>
  <c r="CJ79" i="1"/>
  <c r="CK79" i="1"/>
  <c r="CL79" i="1"/>
  <c r="CM79" i="1" s="1"/>
  <c r="CO89" i="1"/>
  <c r="CQ89" i="1" s="1"/>
  <c r="CR89" i="1" s="1"/>
  <c r="CS89" i="1"/>
  <c r="B81" i="1"/>
  <c r="C81" i="1"/>
  <c r="W81" i="1" s="1"/>
  <c r="D81" i="1"/>
  <c r="L81" i="1" s="1"/>
  <c r="M81" i="1" s="1"/>
  <c r="K81" i="1"/>
  <c r="E81" i="1"/>
  <c r="B82" i="1" l="1"/>
  <c r="D82" i="1"/>
  <c r="E82" i="1"/>
  <c r="K82" i="1"/>
  <c r="C82" i="1"/>
  <c r="W82" i="1" s="1"/>
  <c r="S61" i="1"/>
  <c r="CO90" i="1"/>
  <c r="CQ90" i="1" s="1"/>
  <c r="CR90" i="1" s="1"/>
  <c r="CS90" i="1"/>
  <c r="CG80" i="1"/>
  <c r="CH80" i="1"/>
  <c r="Y86" i="1" s="1"/>
  <c r="CI80" i="1"/>
  <c r="CK80" i="1"/>
  <c r="CL80" i="1"/>
  <c r="CM80" i="1" s="1"/>
  <c r="U85" i="1"/>
  <c r="CJ80" i="1"/>
  <c r="U86" i="1" l="1"/>
  <c r="CG81" i="1"/>
  <c r="CH81" i="1"/>
  <c r="Y87" i="1" s="1"/>
  <c r="CI81" i="1"/>
  <c r="CJ81" i="1"/>
  <c r="CK81" i="1"/>
  <c r="CL81" i="1"/>
  <c r="CM81" i="1"/>
  <c r="CO91" i="1"/>
  <c r="CQ91" i="1" s="1"/>
  <c r="CR91" i="1" s="1"/>
  <c r="CS91" i="1"/>
  <c r="S50" i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L82" i="1"/>
  <c r="M82" i="1" s="1"/>
  <c r="CS92" i="1" l="1"/>
  <c r="CO92" i="1"/>
  <c r="CQ92" i="1" s="1"/>
  <c r="CR92" i="1" s="1"/>
  <c r="B83" i="1"/>
  <c r="C83" i="1"/>
  <c r="W83" i="1" s="1"/>
  <c r="D83" i="1"/>
  <c r="E83" i="1"/>
  <c r="K83" i="1"/>
  <c r="L83" i="1"/>
  <c r="M83" i="1" s="1"/>
  <c r="CI82" i="1"/>
  <c r="CJ82" i="1"/>
  <c r="CK82" i="1"/>
  <c r="CM82" i="1"/>
  <c r="CG82" i="1"/>
  <c r="CH82" i="1"/>
  <c r="Y88" i="1" s="1"/>
  <c r="U87" i="1"/>
  <c r="CL82" i="1"/>
  <c r="B84" i="1" l="1"/>
  <c r="C84" i="1"/>
  <c r="W84" i="1" s="1"/>
  <c r="D84" i="1"/>
  <c r="K84" i="1"/>
  <c r="E84" i="1"/>
  <c r="L84" i="1" s="1"/>
  <c r="M84" i="1" s="1"/>
  <c r="CO93" i="1"/>
  <c r="CQ93" i="1" s="1"/>
  <c r="CS93" i="1"/>
  <c r="CR93" i="1"/>
  <c r="U88" i="1"/>
  <c r="CG83" i="1"/>
  <c r="CH83" i="1"/>
  <c r="Y89" i="1" s="1"/>
  <c r="CI83" i="1"/>
  <c r="CJ83" i="1"/>
  <c r="CK83" i="1"/>
  <c r="CL83" i="1"/>
  <c r="CM83" i="1"/>
  <c r="B85" i="1" l="1"/>
  <c r="C85" i="1"/>
  <c r="W85" i="1" s="1"/>
  <c r="D85" i="1"/>
  <c r="K85" i="1"/>
  <c r="E85" i="1"/>
  <c r="L85" i="1" s="1"/>
  <c r="M85" i="1" s="1"/>
  <c r="CO94" i="1"/>
  <c r="CQ94" i="1" s="1"/>
  <c r="CR94" i="1" s="1"/>
  <c r="CS94" i="1"/>
  <c r="CK84" i="1"/>
  <c r="CL84" i="1"/>
  <c r="CM84" i="1"/>
  <c r="U89" i="1"/>
  <c r="CG84" i="1"/>
  <c r="CH84" i="1"/>
  <c r="Y90" i="1" s="1"/>
  <c r="CI84" i="1"/>
  <c r="CJ84" i="1"/>
  <c r="CO95" i="1" l="1"/>
  <c r="CQ95" i="1" s="1"/>
  <c r="CR95" i="1"/>
  <c r="CS95" i="1"/>
  <c r="D86" i="1"/>
  <c r="E86" i="1"/>
  <c r="K86" i="1"/>
  <c r="B86" i="1"/>
  <c r="C86" i="1"/>
  <c r="W86" i="1" s="1"/>
  <c r="CH85" i="1"/>
  <c r="Y91" i="1" s="1"/>
  <c r="U90" i="1"/>
  <c r="CI85" i="1"/>
  <c r="CJ85" i="1"/>
  <c r="CK85" i="1"/>
  <c r="CL85" i="1"/>
  <c r="CM85" i="1" s="1"/>
  <c r="CG85" i="1"/>
  <c r="CH86" i="1" l="1"/>
  <c r="Y92" i="1" s="1"/>
  <c r="U91" i="1"/>
  <c r="CG86" i="1"/>
  <c r="CI86" i="1"/>
  <c r="CJ86" i="1"/>
  <c r="CK86" i="1"/>
  <c r="CL86" i="1"/>
  <c r="CM86" i="1" s="1"/>
  <c r="L86" i="1"/>
  <c r="M86" i="1" s="1"/>
  <c r="CO96" i="1"/>
  <c r="CQ96" i="1" s="1"/>
  <c r="CR96" i="1" s="1"/>
  <c r="CS96" i="1"/>
  <c r="CS97" i="1" l="1"/>
  <c r="CO97" i="1"/>
  <c r="CQ97" i="1" s="1"/>
  <c r="CR97" i="1" s="1"/>
  <c r="CG87" i="1"/>
  <c r="CH87" i="1"/>
  <c r="Y93" i="1" s="1"/>
  <c r="CJ87" i="1"/>
  <c r="U92" i="1"/>
  <c r="CK87" i="1"/>
  <c r="CL87" i="1"/>
  <c r="CM87" i="1" s="1"/>
  <c r="CI87" i="1"/>
  <c r="B87" i="1"/>
  <c r="C87" i="1"/>
  <c r="W87" i="1" s="1"/>
  <c r="D87" i="1"/>
  <c r="L87" i="1" s="1"/>
  <c r="M87" i="1" s="1"/>
  <c r="E87" i="1"/>
  <c r="K87" i="1"/>
  <c r="CG88" i="1" l="1"/>
  <c r="CI88" i="1"/>
  <c r="CJ88" i="1"/>
  <c r="CK88" i="1"/>
  <c r="CL88" i="1"/>
  <c r="CM88" i="1" s="1"/>
  <c r="U93" i="1"/>
  <c r="CH88" i="1"/>
  <c r="Y94" i="1" s="1"/>
  <c r="K88" i="1"/>
  <c r="D88" i="1"/>
  <c r="E88" i="1"/>
  <c r="B88" i="1"/>
  <c r="C88" i="1" s="1"/>
  <c r="W88" i="1" s="1"/>
  <c r="CO98" i="1"/>
  <c r="CQ98" i="1" s="1"/>
  <c r="CR98" i="1" s="1"/>
  <c r="CS98" i="1"/>
  <c r="CS99" i="1" l="1"/>
  <c r="CO99" i="1"/>
  <c r="CQ99" i="1" s="1"/>
  <c r="CR99" i="1" s="1"/>
  <c r="L88" i="1"/>
  <c r="M88" i="1" s="1"/>
  <c r="CG89" i="1"/>
  <c r="CH89" i="1"/>
  <c r="Y95" i="1" s="1"/>
  <c r="CI89" i="1"/>
  <c r="CK89" i="1"/>
  <c r="U94" i="1"/>
  <c r="CL89" i="1"/>
  <c r="CM89" i="1" s="1"/>
  <c r="CJ89" i="1"/>
  <c r="CH90" i="1" l="1"/>
  <c r="Y96" i="1" s="1"/>
  <c r="CI90" i="1"/>
  <c r="CJ90" i="1"/>
  <c r="CK90" i="1"/>
  <c r="CL90" i="1"/>
  <c r="CM90" i="1" s="1"/>
  <c r="CG90" i="1"/>
  <c r="U95" i="1"/>
  <c r="CO100" i="1"/>
  <c r="CQ100" i="1" s="1"/>
  <c r="CR100" i="1"/>
  <c r="CS100" i="1"/>
  <c r="B89" i="1"/>
  <c r="C89" i="1"/>
  <c r="W89" i="1" s="1"/>
  <c r="D89" i="1"/>
  <c r="L89" i="1" s="1"/>
  <c r="M89" i="1" s="1"/>
  <c r="E89" i="1"/>
  <c r="K89" i="1"/>
  <c r="K90" i="1" l="1"/>
  <c r="B90" i="1"/>
  <c r="C90" i="1" s="1"/>
  <c r="W90" i="1" s="1"/>
  <c r="D90" i="1"/>
  <c r="L90" i="1" s="1"/>
  <c r="M90" i="1" s="1"/>
  <c r="E90" i="1"/>
  <c r="CG91" i="1"/>
  <c r="CH91" i="1"/>
  <c r="Y97" i="1" s="1"/>
  <c r="CI91" i="1"/>
  <c r="CK91" i="1"/>
  <c r="U96" i="1"/>
  <c r="CJ91" i="1"/>
  <c r="CL91" i="1"/>
  <c r="CM91" i="1" s="1"/>
  <c r="CR101" i="1"/>
  <c r="CS101" i="1"/>
  <c r="CO101" i="1"/>
  <c r="CQ101" i="1" s="1"/>
  <c r="CJ92" i="1" l="1"/>
  <c r="CK92" i="1"/>
  <c r="CL92" i="1"/>
  <c r="U97" i="1"/>
  <c r="CM92" i="1"/>
  <c r="CG92" i="1"/>
  <c r="CH92" i="1"/>
  <c r="Y98" i="1" s="1"/>
  <c r="CI92" i="1"/>
  <c r="B91" i="1"/>
  <c r="C91" i="1"/>
  <c r="W91" i="1" s="1"/>
  <c r="D91" i="1"/>
  <c r="E91" i="1"/>
  <c r="K91" i="1"/>
  <c r="L91" i="1"/>
  <c r="M91" i="1" s="1"/>
  <c r="CO102" i="1"/>
  <c r="CQ102" i="1" s="1"/>
  <c r="CR102" i="1" s="1"/>
  <c r="CS102" i="1"/>
  <c r="K92" i="1" l="1"/>
  <c r="B92" i="1"/>
  <c r="C92" i="1"/>
  <c r="W92" i="1" s="1"/>
  <c r="D92" i="1"/>
  <c r="L92" i="1" s="1"/>
  <c r="M92" i="1" s="1"/>
  <c r="E92" i="1"/>
  <c r="CS103" i="1"/>
  <c r="CO103" i="1"/>
  <c r="CQ103" i="1" s="1"/>
  <c r="CR103" i="1" s="1"/>
  <c r="CG93" i="1"/>
  <c r="CH93" i="1"/>
  <c r="Y99" i="1" s="1"/>
  <c r="CI93" i="1"/>
  <c r="CK93" i="1"/>
  <c r="CM93" i="1"/>
  <c r="CJ93" i="1"/>
  <c r="CL93" i="1"/>
  <c r="U98" i="1"/>
  <c r="CO104" i="1" l="1"/>
  <c r="CQ104" i="1" s="1"/>
  <c r="CR104" i="1" s="1"/>
  <c r="CS104" i="1"/>
  <c r="B93" i="1"/>
  <c r="D93" i="1"/>
  <c r="E93" i="1"/>
  <c r="C93" i="1"/>
  <c r="W93" i="1" s="1"/>
  <c r="K93" i="1"/>
  <c r="L93" i="1"/>
  <c r="M93" i="1" s="1"/>
  <c r="CK94" i="1"/>
  <c r="CL94" i="1"/>
  <c r="CM94" i="1"/>
  <c r="U99" i="1"/>
  <c r="CG94" i="1"/>
  <c r="CH94" i="1"/>
  <c r="Y100" i="1" s="1"/>
  <c r="CI94" i="1"/>
  <c r="CJ94" i="1"/>
  <c r="K94" i="1" l="1"/>
  <c r="B94" i="1"/>
  <c r="C94" i="1"/>
  <c r="W94" i="1" s="1"/>
  <c r="D94" i="1"/>
  <c r="L94" i="1" s="1"/>
  <c r="M94" i="1" s="1"/>
  <c r="E94" i="1"/>
  <c r="CS105" i="1"/>
  <c r="CO105" i="1"/>
  <c r="CQ105" i="1" s="1"/>
  <c r="CR105" i="1" s="1"/>
  <c r="CG95" i="1"/>
  <c r="CH95" i="1"/>
  <c r="Y101" i="1" s="1"/>
  <c r="CI95" i="1"/>
  <c r="CK95" i="1"/>
  <c r="CL95" i="1"/>
  <c r="CM95" i="1" s="1"/>
  <c r="CJ95" i="1"/>
  <c r="U100" i="1"/>
  <c r="CH96" i="1" l="1"/>
  <c r="Y102" i="1" s="1"/>
  <c r="CI96" i="1"/>
  <c r="CJ96" i="1"/>
  <c r="U101" i="1"/>
  <c r="CK96" i="1"/>
  <c r="CG96" i="1"/>
  <c r="CL96" i="1"/>
  <c r="CM96" i="1" s="1"/>
  <c r="CO106" i="1"/>
  <c r="CQ106" i="1" s="1"/>
  <c r="CR106" i="1" s="1"/>
  <c r="CS106" i="1"/>
  <c r="B95" i="1"/>
  <c r="D95" i="1"/>
  <c r="L95" i="1" s="1"/>
  <c r="M95" i="1" s="1"/>
  <c r="E95" i="1"/>
  <c r="C95" i="1"/>
  <c r="W95" i="1" s="1"/>
  <c r="K95" i="1"/>
  <c r="K96" i="1" l="1"/>
  <c r="B96" i="1"/>
  <c r="C96" i="1"/>
  <c r="W96" i="1" s="1"/>
  <c r="D96" i="1"/>
  <c r="E96" i="1"/>
  <c r="L96" i="1"/>
  <c r="M96" i="1" s="1"/>
  <c r="CS107" i="1"/>
  <c r="CO107" i="1"/>
  <c r="CQ107" i="1" s="1"/>
  <c r="CR107" i="1" s="1"/>
  <c r="CG97" i="1"/>
  <c r="CH97" i="1"/>
  <c r="Y103" i="1" s="1"/>
  <c r="CI97" i="1"/>
  <c r="CJ97" i="1"/>
  <c r="U102" i="1"/>
  <c r="CK97" i="1"/>
  <c r="CL97" i="1"/>
  <c r="CM97" i="1"/>
  <c r="CO108" i="1" l="1"/>
  <c r="CQ108" i="1" s="1"/>
  <c r="CR108" i="1"/>
  <c r="CS108" i="1"/>
  <c r="B97" i="1"/>
  <c r="E97" i="1"/>
  <c r="K97" i="1"/>
  <c r="D97" i="1"/>
  <c r="L97" i="1" s="1"/>
  <c r="M97" i="1" s="1"/>
  <c r="C97" i="1"/>
  <c r="W97" i="1" s="1"/>
  <c r="CI98" i="1"/>
  <c r="CJ98" i="1"/>
  <c r="CK98" i="1"/>
  <c r="U103" i="1"/>
  <c r="CL98" i="1"/>
  <c r="CM98" i="1" s="1"/>
  <c r="CH98" i="1"/>
  <c r="Y104" i="1" s="1"/>
  <c r="CG98" i="1"/>
  <c r="CG99" i="1" l="1"/>
  <c r="CI99" i="1"/>
  <c r="CH99" i="1"/>
  <c r="Y105" i="1" s="1"/>
  <c r="CJ99" i="1"/>
  <c r="CK99" i="1"/>
  <c r="CL99" i="1"/>
  <c r="CM99" i="1" s="1"/>
  <c r="U104" i="1"/>
  <c r="B98" i="1"/>
  <c r="C98" i="1" s="1"/>
  <c r="W98" i="1" s="1"/>
  <c r="E98" i="1"/>
  <c r="K98" i="1"/>
  <c r="D98" i="1"/>
  <c r="L98" i="1" s="1"/>
  <c r="M98" i="1" s="1"/>
  <c r="CR109" i="1"/>
  <c r="CS109" i="1"/>
  <c r="CO109" i="1"/>
  <c r="CQ109" i="1" s="1"/>
  <c r="B99" i="1" l="1"/>
  <c r="C99" i="1"/>
  <c r="W99" i="1" s="1"/>
  <c r="D99" i="1"/>
  <c r="E99" i="1"/>
  <c r="K99" i="1"/>
  <c r="L99" i="1"/>
  <c r="M99" i="1" s="1"/>
  <c r="CI100" i="1"/>
  <c r="CJ100" i="1"/>
  <c r="CK100" i="1"/>
  <c r="U105" i="1"/>
  <c r="CL100" i="1"/>
  <c r="CG100" i="1"/>
  <c r="CH100" i="1"/>
  <c r="Y106" i="1" s="1"/>
  <c r="CM100" i="1"/>
  <c r="CO110" i="1"/>
  <c r="CQ110" i="1" s="1"/>
  <c r="CR110" i="1" s="1"/>
  <c r="CS110" i="1"/>
  <c r="CS111" i="1" l="1"/>
  <c r="CO111" i="1"/>
  <c r="CQ111" i="1" s="1"/>
  <c r="CR111" i="1" s="1"/>
  <c r="B100" i="1"/>
  <c r="C100" i="1"/>
  <c r="W100" i="1" s="1"/>
  <c r="E100" i="1"/>
  <c r="K100" i="1"/>
  <c r="D100" i="1"/>
  <c r="L100" i="1" s="1"/>
  <c r="M100" i="1" s="1"/>
  <c r="CG101" i="1"/>
  <c r="CI101" i="1"/>
  <c r="CH101" i="1"/>
  <c r="Y107" i="1" s="1"/>
  <c r="CJ101" i="1"/>
  <c r="CK101" i="1"/>
  <c r="CL101" i="1"/>
  <c r="CM101" i="1" s="1"/>
  <c r="U106" i="1"/>
  <c r="CI102" i="1" l="1"/>
  <c r="CJ102" i="1"/>
  <c r="CK102" i="1"/>
  <c r="U107" i="1"/>
  <c r="CL102" i="1"/>
  <c r="CG102" i="1"/>
  <c r="CH102" i="1"/>
  <c r="Y108" i="1" s="1"/>
  <c r="CM102" i="1"/>
  <c r="B101" i="1"/>
  <c r="C101" i="1" s="1"/>
  <c r="D101" i="1"/>
  <c r="E101" i="1"/>
  <c r="K101" i="1"/>
  <c r="CO112" i="1"/>
  <c r="CQ112" i="1" s="1"/>
  <c r="CR112" i="1" s="1"/>
  <c r="CS112" i="1"/>
  <c r="CS113" i="1" l="1"/>
  <c r="CO113" i="1"/>
  <c r="CQ113" i="1" s="1"/>
  <c r="CR113" i="1" s="1"/>
  <c r="W101" i="1"/>
  <c r="L101" i="1"/>
  <c r="M101" i="1" s="1"/>
  <c r="CG103" i="1"/>
  <c r="CI103" i="1"/>
  <c r="CH103" i="1"/>
  <c r="Y109" i="1" s="1"/>
  <c r="CJ103" i="1"/>
  <c r="CK103" i="1"/>
  <c r="CL103" i="1"/>
  <c r="CM103" i="1" s="1"/>
  <c r="U108" i="1"/>
  <c r="CI104" i="1" l="1"/>
  <c r="CJ104" i="1"/>
  <c r="CK104" i="1"/>
  <c r="U109" i="1"/>
  <c r="CL104" i="1"/>
  <c r="CG104" i="1"/>
  <c r="CH104" i="1"/>
  <c r="Y110" i="1" s="1"/>
  <c r="CM104" i="1"/>
  <c r="CO114" i="1"/>
  <c r="CQ114" i="1" s="1"/>
  <c r="CR114" i="1"/>
  <c r="CS114" i="1"/>
  <c r="B102" i="1"/>
  <c r="C102" i="1"/>
  <c r="W102" i="1" s="1"/>
  <c r="E102" i="1"/>
  <c r="K102" i="1"/>
  <c r="D102" i="1"/>
  <c r="L102" i="1" s="1"/>
  <c r="M102" i="1" s="1"/>
  <c r="K103" i="1" l="1"/>
  <c r="B103" i="1"/>
  <c r="E103" i="1"/>
  <c r="C103" i="1"/>
  <c r="W103" i="1" s="1"/>
  <c r="D103" i="1"/>
  <c r="L103" i="1" s="1"/>
  <c r="M103" i="1" s="1"/>
  <c r="CS115" i="1"/>
  <c r="CO115" i="1"/>
  <c r="CQ115" i="1" s="1"/>
  <c r="CR115" i="1" s="1"/>
  <c r="CG105" i="1"/>
  <c r="CI105" i="1"/>
  <c r="CJ105" i="1"/>
  <c r="CK105" i="1"/>
  <c r="CL105" i="1"/>
  <c r="CM105" i="1" s="1"/>
  <c r="U110" i="1"/>
  <c r="CH105" i="1"/>
  <c r="Y111" i="1" s="1"/>
  <c r="S73" i="1" l="1"/>
  <c r="CO116" i="1"/>
  <c r="CQ116" i="1" s="1"/>
  <c r="CR116" i="1"/>
  <c r="CS116" i="1"/>
  <c r="CI106" i="1"/>
  <c r="CJ106" i="1"/>
  <c r="CK106" i="1"/>
  <c r="U111" i="1"/>
  <c r="CL106" i="1"/>
  <c r="CM106" i="1"/>
  <c r="CH106" i="1"/>
  <c r="Y112" i="1" s="1"/>
  <c r="CG106" i="1"/>
  <c r="B104" i="1"/>
  <c r="C104" i="1"/>
  <c r="W104" i="1" s="1"/>
  <c r="E104" i="1"/>
  <c r="L104" i="1" s="1"/>
  <c r="M104" i="1" s="1"/>
  <c r="K104" i="1"/>
  <c r="D104" i="1"/>
  <c r="B105" i="1" l="1"/>
  <c r="C105" i="1"/>
  <c r="W105" i="1" s="1"/>
  <c r="D105" i="1"/>
  <c r="E105" i="1"/>
  <c r="K105" i="1"/>
  <c r="L105" i="1"/>
  <c r="M105" i="1" s="1"/>
  <c r="CS117" i="1"/>
  <c r="CO117" i="1"/>
  <c r="CQ117" i="1" s="1"/>
  <c r="CR117" i="1" s="1"/>
  <c r="CG107" i="1"/>
  <c r="CI107" i="1"/>
  <c r="CH107" i="1"/>
  <c r="Y113" i="1" s="1"/>
  <c r="CJ107" i="1"/>
  <c r="CM107" i="1"/>
  <c r="U112" i="1"/>
  <c r="CK107" i="1"/>
  <c r="CL107" i="1"/>
  <c r="S62" i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CO118" i="1" l="1"/>
  <c r="CQ118" i="1" s="1"/>
  <c r="CR118" i="1"/>
  <c r="CS118" i="1"/>
  <c r="B106" i="1"/>
  <c r="C106" i="1"/>
  <c r="W106" i="1" s="1"/>
  <c r="E106" i="1"/>
  <c r="K106" i="1"/>
  <c r="D106" i="1"/>
  <c r="L106" i="1"/>
  <c r="M106" i="1" s="1"/>
  <c r="CI108" i="1"/>
  <c r="CJ108" i="1"/>
  <c r="CK108" i="1"/>
  <c r="U113" i="1"/>
  <c r="CL108" i="1"/>
  <c r="CM108" i="1" s="1"/>
  <c r="CG108" i="1"/>
  <c r="CH108" i="1"/>
  <c r="Y114" i="1" s="1"/>
  <c r="B107" i="1" l="1"/>
  <c r="C107" i="1"/>
  <c r="W107" i="1" s="1"/>
  <c r="D107" i="1"/>
  <c r="E107" i="1"/>
  <c r="K107" i="1"/>
  <c r="L107" i="1"/>
  <c r="M107" i="1" s="1"/>
  <c r="CG109" i="1"/>
  <c r="CI109" i="1"/>
  <c r="CH109" i="1"/>
  <c r="Y115" i="1" s="1"/>
  <c r="CJ109" i="1"/>
  <c r="CK109" i="1"/>
  <c r="CL109" i="1"/>
  <c r="U114" i="1"/>
  <c r="CM109" i="1"/>
  <c r="CR119" i="1"/>
  <c r="CS119" i="1"/>
  <c r="CO119" i="1"/>
  <c r="CQ119" i="1" s="1"/>
  <c r="B108" i="1" l="1"/>
  <c r="C108" i="1"/>
  <c r="W108" i="1" s="1"/>
  <c r="E108" i="1"/>
  <c r="K108" i="1"/>
  <c r="D108" i="1"/>
  <c r="L108" i="1"/>
  <c r="M108" i="1" s="1"/>
  <c r="CI110" i="1"/>
  <c r="CJ110" i="1"/>
  <c r="CK110" i="1"/>
  <c r="U115" i="1"/>
  <c r="CL110" i="1"/>
  <c r="CG110" i="1"/>
  <c r="CH110" i="1"/>
  <c r="Y116" i="1" s="1"/>
  <c r="CM110" i="1"/>
  <c r="CO120" i="1"/>
  <c r="CQ120" i="1" s="1"/>
  <c r="CR120" i="1" s="1"/>
  <c r="CS120" i="1"/>
  <c r="CS121" i="1" l="1"/>
  <c r="CO121" i="1"/>
  <c r="CQ121" i="1" s="1"/>
  <c r="CR121" i="1" s="1"/>
  <c r="B109" i="1"/>
  <c r="C109" i="1"/>
  <c r="W109" i="1" s="1"/>
  <c r="D109" i="1"/>
  <c r="E109" i="1"/>
  <c r="K109" i="1"/>
  <c r="L109" i="1"/>
  <c r="M109" i="1" s="1"/>
  <c r="CG111" i="1"/>
  <c r="CI111" i="1"/>
  <c r="CH111" i="1"/>
  <c r="Y117" i="1" s="1"/>
  <c r="CJ111" i="1"/>
  <c r="CK111" i="1"/>
  <c r="CL111" i="1"/>
  <c r="CM111" i="1" s="1"/>
  <c r="U116" i="1"/>
  <c r="CI112" i="1" l="1"/>
  <c r="CJ112" i="1"/>
  <c r="CK112" i="1"/>
  <c r="U117" i="1"/>
  <c r="CL112" i="1"/>
  <c r="CG112" i="1"/>
  <c r="CH112" i="1"/>
  <c r="Y118" i="1" s="1"/>
  <c r="CM112" i="1"/>
  <c r="B110" i="1"/>
  <c r="C110" i="1"/>
  <c r="W110" i="1" s="1"/>
  <c r="E110" i="1"/>
  <c r="K110" i="1"/>
  <c r="D110" i="1"/>
  <c r="L110" i="1" s="1"/>
  <c r="M110" i="1" s="1"/>
  <c r="CR122" i="1"/>
  <c r="CS122" i="1"/>
  <c r="CO122" i="1"/>
  <c r="CQ122" i="1" s="1"/>
  <c r="K111" i="1" l="1"/>
  <c r="B111" i="1"/>
  <c r="E111" i="1"/>
  <c r="D111" i="1"/>
  <c r="L111" i="1" s="1"/>
  <c r="M111" i="1" s="1"/>
  <c r="C111" i="1"/>
  <c r="W111" i="1" s="1"/>
  <c r="CS123" i="1"/>
  <c r="CO123" i="1"/>
  <c r="CQ123" i="1" s="1"/>
  <c r="CR123" i="1" s="1"/>
  <c r="CG113" i="1"/>
  <c r="CI113" i="1"/>
  <c r="CJ113" i="1"/>
  <c r="CK113" i="1"/>
  <c r="CL113" i="1"/>
  <c r="CM113" i="1"/>
  <c r="U118" i="1"/>
  <c r="CH113" i="1"/>
  <c r="Y119" i="1" s="1"/>
  <c r="CO124" i="1" l="1"/>
  <c r="CQ124" i="1" s="1"/>
  <c r="CR124" i="1"/>
  <c r="CS124" i="1"/>
  <c r="B112" i="1"/>
  <c r="C112" i="1"/>
  <c r="W112" i="1" s="1"/>
  <c r="E112" i="1"/>
  <c r="K112" i="1"/>
  <c r="D112" i="1"/>
  <c r="L112" i="1"/>
  <c r="M112" i="1" s="1"/>
  <c r="CI114" i="1"/>
  <c r="CJ114" i="1"/>
  <c r="CK114" i="1"/>
  <c r="U119" i="1"/>
  <c r="CL114" i="1"/>
  <c r="CM114" i="1" s="1"/>
  <c r="CH114" i="1"/>
  <c r="Y120" i="1" s="1"/>
  <c r="CG114" i="1"/>
  <c r="CG115" i="1" l="1"/>
  <c r="CI115" i="1"/>
  <c r="U120" i="1"/>
  <c r="CH115" i="1"/>
  <c r="Y121" i="1" s="1"/>
  <c r="CL115" i="1"/>
  <c r="CM115" i="1" s="1"/>
  <c r="CJ115" i="1"/>
  <c r="CK115" i="1"/>
  <c r="B113" i="1"/>
  <c r="C113" i="1"/>
  <c r="W113" i="1" s="1"/>
  <c r="D113" i="1"/>
  <c r="E113" i="1"/>
  <c r="K113" i="1"/>
  <c r="L113" i="1"/>
  <c r="M113" i="1" s="1"/>
  <c r="CR125" i="1"/>
  <c r="CS125" i="1"/>
  <c r="CO125" i="1"/>
  <c r="CQ125" i="1" s="1"/>
  <c r="B114" i="1" l="1"/>
  <c r="C114" i="1"/>
  <c r="W114" i="1" s="1"/>
  <c r="E114" i="1"/>
  <c r="K114" i="1"/>
  <c r="D114" i="1"/>
  <c r="L114" i="1"/>
  <c r="M114" i="1" s="1"/>
  <c r="CI116" i="1"/>
  <c r="CJ116" i="1"/>
  <c r="CK116" i="1"/>
  <c r="U121" i="1"/>
  <c r="CG116" i="1"/>
  <c r="CH116" i="1"/>
  <c r="Y122" i="1" s="1"/>
  <c r="CL116" i="1"/>
  <c r="CM116" i="1" s="1"/>
  <c r="CR126" i="1"/>
  <c r="CS126" i="1"/>
  <c r="CO126" i="1"/>
  <c r="CQ126" i="1" s="1"/>
  <c r="CG117" i="1" l="1"/>
  <c r="CI117" i="1"/>
  <c r="U122" i="1"/>
  <c r="CH117" i="1"/>
  <c r="Y123" i="1" s="1"/>
  <c r="CJ117" i="1"/>
  <c r="CK117" i="1"/>
  <c r="CL117" i="1"/>
  <c r="CM117" i="1" s="1"/>
  <c r="B115" i="1"/>
  <c r="C115" i="1"/>
  <c r="W115" i="1" s="1"/>
  <c r="D115" i="1"/>
  <c r="E115" i="1"/>
  <c r="K115" i="1"/>
  <c r="L115" i="1"/>
  <c r="M115" i="1" s="1"/>
  <c r="CR127" i="1"/>
  <c r="CS127" i="1"/>
  <c r="CO127" i="1"/>
  <c r="CQ127" i="1" s="1"/>
  <c r="B116" i="1" l="1"/>
  <c r="E116" i="1"/>
  <c r="K116" i="1"/>
  <c r="C116" i="1"/>
  <c r="W116" i="1" s="1"/>
  <c r="D116" i="1"/>
  <c r="L116" i="1"/>
  <c r="M116" i="1" s="1"/>
  <c r="CI118" i="1"/>
  <c r="CJ118" i="1"/>
  <c r="CK118" i="1"/>
  <c r="U123" i="1"/>
  <c r="CL118" i="1"/>
  <c r="CM118" i="1" s="1"/>
  <c r="CG118" i="1"/>
  <c r="CH118" i="1"/>
  <c r="Y124" i="1" s="1"/>
  <c r="CO128" i="1"/>
  <c r="CQ128" i="1" s="1"/>
  <c r="CR128" i="1" s="1"/>
  <c r="CS128" i="1"/>
  <c r="CS129" i="1" l="1"/>
  <c r="CO129" i="1"/>
  <c r="CQ129" i="1" s="1"/>
  <c r="CR129" i="1" s="1"/>
  <c r="CH119" i="1"/>
  <c r="Y125" i="1" s="1"/>
  <c r="CI119" i="1"/>
  <c r="CJ119" i="1"/>
  <c r="CK119" i="1"/>
  <c r="CL119" i="1"/>
  <c r="CM119" i="1"/>
  <c r="CG119" i="1"/>
  <c r="U124" i="1"/>
  <c r="B117" i="1"/>
  <c r="C117" i="1"/>
  <c r="W117" i="1" s="1"/>
  <c r="D117" i="1"/>
  <c r="L117" i="1" s="1"/>
  <c r="M117" i="1" s="1"/>
  <c r="E117" i="1"/>
  <c r="K117" i="1"/>
  <c r="B118" i="1" l="1"/>
  <c r="C118" i="1"/>
  <c r="W118" i="1" s="1"/>
  <c r="D118" i="1"/>
  <c r="E118" i="1"/>
  <c r="K118" i="1"/>
  <c r="L118" i="1"/>
  <c r="M118" i="1" s="1"/>
  <c r="CS130" i="1"/>
  <c r="CO130" i="1"/>
  <c r="CQ130" i="1" s="1"/>
  <c r="CR130" i="1" s="1"/>
  <c r="CI120" i="1"/>
  <c r="CJ120" i="1"/>
  <c r="CK120" i="1"/>
  <c r="U125" i="1"/>
  <c r="CG120" i="1"/>
  <c r="CH120" i="1"/>
  <c r="Y126" i="1" s="1"/>
  <c r="CL120" i="1"/>
  <c r="CM120" i="1"/>
  <c r="CS131" i="1" l="1"/>
  <c r="CO131" i="1"/>
  <c r="CQ131" i="1" s="1"/>
  <c r="CR131" i="1" s="1"/>
  <c r="B119" i="1"/>
  <c r="C119" i="1"/>
  <c r="W119" i="1" s="1"/>
  <c r="D119" i="1"/>
  <c r="E119" i="1"/>
  <c r="K119" i="1"/>
  <c r="L119" i="1"/>
  <c r="M119" i="1" s="1"/>
  <c r="U126" i="1"/>
  <c r="CG121" i="1"/>
  <c r="CH121" i="1"/>
  <c r="Y127" i="1" s="1"/>
  <c r="CI121" i="1"/>
  <c r="CJ121" i="1"/>
  <c r="CK121" i="1"/>
  <c r="CL121" i="1"/>
  <c r="CM121" i="1"/>
  <c r="B120" i="1" l="1"/>
  <c r="C120" i="1"/>
  <c r="W120" i="1" s="1"/>
  <c r="D120" i="1"/>
  <c r="E120" i="1"/>
  <c r="K120" i="1"/>
  <c r="L120" i="1"/>
  <c r="M120" i="1" s="1"/>
  <c r="CO132" i="1"/>
  <c r="CQ132" i="1" s="1"/>
  <c r="CR132" i="1"/>
  <c r="CS132" i="1"/>
  <c r="CI122" i="1"/>
  <c r="CJ122" i="1"/>
  <c r="CK122" i="1"/>
  <c r="U127" i="1"/>
  <c r="CG122" i="1"/>
  <c r="CH122" i="1"/>
  <c r="Y128" i="1" s="1"/>
  <c r="CL122" i="1"/>
  <c r="CM122" i="1"/>
  <c r="E121" i="1" l="1"/>
  <c r="K121" i="1"/>
  <c r="D121" i="1"/>
  <c r="L121" i="1" s="1"/>
  <c r="M121" i="1" s="1"/>
  <c r="B121" i="1"/>
  <c r="C121" i="1"/>
  <c r="W121" i="1" s="1"/>
  <c r="CJ123" i="1"/>
  <c r="CK123" i="1"/>
  <c r="CL123" i="1"/>
  <c r="CM123" i="1"/>
  <c r="CI123" i="1"/>
  <c r="CG123" i="1"/>
  <c r="CH123" i="1"/>
  <c r="Y129" i="1" s="1"/>
  <c r="U128" i="1"/>
  <c r="CR133" i="1"/>
  <c r="CO133" i="1"/>
  <c r="CQ133" i="1" s="1"/>
  <c r="CS133" i="1"/>
  <c r="B122" i="1" l="1"/>
  <c r="C122" i="1"/>
  <c r="W122" i="1" s="1"/>
  <c r="D122" i="1"/>
  <c r="E122" i="1"/>
  <c r="K122" i="1"/>
  <c r="L122" i="1"/>
  <c r="M122" i="1"/>
  <c r="CS134" i="1"/>
  <c r="CO134" i="1"/>
  <c r="CQ134" i="1" s="1"/>
  <c r="CR134" i="1" s="1"/>
  <c r="CI124" i="1"/>
  <c r="CJ124" i="1"/>
  <c r="CK124" i="1"/>
  <c r="U129" i="1"/>
  <c r="CG124" i="1"/>
  <c r="CH124" i="1"/>
  <c r="Y130" i="1" s="1"/>
  <c r="CL124" i="1"/>
  <c r="CM124" i="1"/>
  <c r="CO135" i="1" l="1"/>
  <c r="CQ135" i="1" s="1"/>
  <c r="CR135" i="1"/>
  <c r="CS135" i="1"/>
  <c r="U130" i="1"/>
  <c r="CG125" i="1"/>
  <c r="CH125" i="1"/>
  <c r="Y131" i="1" s="1"/>
  <c r="CI125" i="1"/>
  <c r="CJ125" i="1"/>
  <c r="CK125" i="1"/>
  <c r="CL125" i="1"/>
  <c r="CM125" i="1"/>
  <c r="B123" i="1"/>
  <c r="C123" i="1"/>
  <c r="W123" i="1" s="1"/>
  <c r="D123" i="1"/>
  <c r="L123" i="1" s="1"/>
  <c r="M123" i="1" s="1"/>
  <c r="E123" i="1"/>
  <c r="K123" i="1"/>
  <c r="B124" i="1" l="1"/>
  <c r="C124" i="1"/>
  <c r="W124" i="1" s="1"/>
  <c r="D124" i="1"/>
  <c r="E124" i="1"/>
  <c r="K124" i="1"/>
  <c r="L124" i="1"/>
  <c r="M124" i="1"/>
  <c r="CI126" i="1"/>
  <c r="CJ126" i="1"/>
  <c r="CK126" i="1"/>
  <c r="U131" i="1"/>
  <c r="CG126" i="1"/>
  <c r="CH126" i="1"/>
  <c r="Y132" i="1" s="1"/>
  <c r="CL126" i="1"/>
  <c r="CM126" i="1"/>
  <c r="CR136" i="1"/>
  <c r="CS136" i="1"/>
  <c r="CO136" i="1"/>
  <c r="CQ136" i="1" s="1"/>
  <c r="CO137" i="1" l="1"/>
  <c r="CQ137" i="1" s="1"/>
  <c r="CR137" i="1"/>
  <c r="CS137" i="1"/>
  <c r="CL127" i="1"/>
  <c r="CM127" i="1"/>
  <c r="U132" i="1"/>
  <c r="CG127" i="1"/>
  <c r="CK127" i="1"/>
  <c r="CH127" i="1"/>
  <c r="Y133" i="1" s="1"/>
  <c r="CI127" i="1"/>
  <c r="CJ127" i="1"/>
  <c r="B125" i="1"/>
  <c r="K125" i="1"/>
  <c r="L125" i="1" s="1"/>
  <c r="M125" i="1" s="1"/>
  <c r="C125" i="1"/>
  <c r="W125" i="1" s="1"/>
  <c r="D125" i="1"/>
  <c r="E125" i="1"/>
  <c r="B126" i="1" l="1"/>
  <c r="E126" i="1"/>
  <c r="K126" i="1"/>
  <c r="D126" i="1"/>
  <c r="L126" i="1" s="1"/>
  <c r="M126" i="1" s="1"/>
  <c r="C126" i="1"/>
  <c r="W126" i="1" s="1"/>
  <c r="CI128" i="1"/>
  <c r="CJ128" i="1"/>
  <c r="CK128" i="1"/>
  <c r="U133" i="1"/>
  <c r="CG128" i="1"/>
  <c r="CH128" i="1"/>
  <c r="Y134" i="1" s="1"/>
  <c r="CL128" i="1"/>
  <c r="CM128" i="1"/>
  <c r="CR138" i="1"/>
  <c r="CS138" i="1"/>
  <c r="CO138" i="1"/>
  <c r="CQ138" i="1" s="1"/>
  <c r="B127" i="1" l="1"/>
  <c r="C127" i="1"/>
  <c r="W127" i="1" s="1"/>
  <c r="D127" i="1"/>
  <c r="E127" i="1"/>
  <c r="K127" i="1"/>
  <c r="L127" i="1"/>
  <c r="M127" i="1" s="1"/>
  <c r="CO139" i="1"/>
  <c r="CQ139" i="1" s="1"/>
  <c r="CR139" i="1" s="1"/>
  <c r="CS139" i="1"/>
  <c r="CG129" i="1"/>
  <c r="CH129" i="1"/>
  <c r="Y135" i="1" s="1"/>
  <c r="U134" i="1"/>
  <c r="CI129" i="1"/>
  <c r="CJ129" i="1"/>
  <c r="CK129" i="1"/>
  <c r="CL129" i="1"/>
  <c r="CM129" i="1" s="1"/>
  <c r="CI130" i="1" l="1"/>
  <c r="CJ130" i="1"/>
  <c r="CK130" i="1"/>
  <c r="CG130" i="1"/>
  <c r="CH130" i="1"/>
  <c r="Y136" i="1" s="1"/>
  <c r="CL130" i="1"/>
  <c r="CM130" i="1"/>
  <c r="U135" i="1"/>
  <c r="CS140" i="1"/>
  <c r="CO140" i="1"/>
  <c r="CQ140" i="1" s="1"/>
  <c r="CR140" i="1" s="1"/>
  <c r="B128" i="1"/>
  <c r="C128" i="1"/>
  <c r="W128" i="1" s="1"/>
  <c r="D128" i="1"/>
  <c r="L128" i="1" s="1"/>
  <c r="M128" i="1" s="1"/>
  <c r="E128" i="1"/>
  <c r="K128" i="1"/>
  <c r="B129" i="1" l="1"/>
  <c r="C129" i="1"/>
  <c r="W129" i="1" s="1"/>
  <c r="D129" i="1"/>
  <c r="E129" i="1"/>
  <c r="K129" i="1"/>
  <c r="L129" i="1"/>
  <c r="M129" i="1" s="1"/>
  <c r="CO141" i="1"/>
  <c r="CQ141" i="1" s="1"/>
  <c r="CR141" i="1"/>
  <c r="CS141" i="1"/>
  <c r="U136" i="1"/>
  <c r="CG131" i="1"/>
  <c r="CH131" i="1"/>
  <c r="Y137" i="1" s="1"/>
  <c r="CM131" i="1"/>
  <c r="CI131" i="1"/>
  <c r="CJ131" i="1"/>
  <c r="CK131" i="1"/>
  <c r="CL131" i="1"/>
  <c r="B130" i="1" l="1"/>
  <c r="K130" i="1"/>
  <c r="D130" i="1"/>
  <c r="L130" i="1" s="1"/>
  <c r="M130" i="1" s="1"/>
  <c r="E130" i="1"/>
  <c r="C130" i="1"/>
  <c r="W130" i="1" s="1"/>
  <c r="S85" i="1"/>
  <c r="CS142" i="1"/>
  <c r="CO142" i="1"/>
  <c r="CQ142" i="1" s="1"/>
  <c r="CR142" i="1" s="1"/>
  <c r="CI132" i="1"/>
  <c r="CJ132" i="1"/>
  <c r="CK132" i="1"/>
  <c r="CL132" i="1"/>
  <c r="CM132" i="1"/>
  <c r="CH132" i="1"/>
  <c r="Y138" i="1" s="1"/>
  <c r="U137" i="1"/>
  <c r="CG132" i="1"/>
  <c r="CO143" i="1" l="1"/>
  <c r="CQ143" i="1" s="1"/>
  <c r="CR143" i="1"/>
  <c r="CS143" i="1"/>
  <c r="B131" i="1"/>
  <c r="C131" i="1"/>
  <c r="W131" i="1" s="1"/>
  <c r="D131" i="1"/>
  <c r="E131" i="1"/>
  <c r="K131" i="1"/>
  <c r="L131" i="1"/>
  <c r="M131" i="1" s="1"/>
  <c r="CG133" i="1"/>
  <c r="CH133" i="1"/>
  <c r="Y139" i="1" s="1"/>
  <c r="CI133" i="1"/>
  <c r="CJ133" i="1"/>
  <c r="U138" i="1"/>
  <c r="CK133" i="1"/>
  <c r="CL133" i="1"/>
  <c r="CM133" i="1"/>
  <c r="S74" i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B132" i="1" l="1"/>
  <c r="C132" i="1"/>
  <c r="W132" i="1" s="1"/>
  <c r="D132" i="1"/>
  <c r="E132" i="1"/>
  <c r="K132" i="1"/>
  <c r="L132" i="1"/>
  <c r="M132" i="1" s="1"/>
  <c r="CG134" i="1"/>
  <c r="CH134" i="1"/>
  <c r="Y140" i="1" s="1"/>
  <c r="CI134" i="1"/>
  <c r="U139" i="1"/>
  <c r="CJ134" i="1"/>
  <c r="CK134" i="1"/>
  <c r="CL134" i="1"/>
  <c r="CM134" i="1"/>
  <c r="CR144" i="1"/>
  <c r="CS144" i="1"/>
  <c r="CO144" i="1"/>
  <c r="CQ144" i="1" s="1"/>
  <c r="B133" i="1" l="1"/>
  <c r="C133" i="1"/>
  <c r="W133" i="1" s="1"/>
  <c r="D133" i="1"/>
  <c r="E133" i="1"/>
  <c r="K133" i="1"/>
  <c r="L133" i="1"/>
  <c r="M133" i="1" s="1"/>
  <c r="CO145" i="1"/>
  <c r="CQ145" i="1" s="1"/>
  <c r="CR145" i="1" s="1"/>
  <c r="CS145" i="1"/>
  <c r="CH135" i="1"/>
  <c r="Y141" i="1" s="1"/>
  <c r="CI135" i="1"/>
  <c r="CJ135" i="1"/>
  <c r="CK135" i="1"/>
  <c r="U140" i="1"/>
  <c r="CL135" i="1"/>
  <c r="CM135" i="1" s="1"/>
  <c r="CG135" i="1"/>
  <c r="CG136" i="1" l="1"/>
  <c r="CH136" i="1"/>
  <c r="Y142" i="1" s="1"/>
  <c r="CI136" i="1"/>
  <c r="U141" i="1"/>
  <c r="CJ136" i="1"/>
  <c r="CK136" i="1"/>
  <c r="CL136" i="1"/>
  <c r="CM136" i="1"/>
  <c r="CS146" i="1"/>
  <c r="CO146" i="1"/>
  <c r="CQ146" i="1" s="1"/>
  <c r="CR146" i="1" s="1"/>
  <c r="K134" i="1"/>
  <c r="L134" i="1" s="1"/>
  <c r="M134" i="1" s="1"/>
  <c r="B134" i="1"/>
  <c r="C134" i="1"/>
  <c r="W134" i="1" s="1"/>
  <c r="D134" i="1"/>
  <c r="E134" i="1"/>
  <c r="B135" i="1" l="1"/>
  <c r="C135" i="1"/>
  <c r="W135" i="1" s="1"/>
  <c r="D135" i="1"/>
  <c r="E135" i="1"/>
  <c r="K135" i="1"/>
  <c r="L135" i="1"/>
  <c r="M135" i="1"/>
  <c r="CO147" i="1"/>
  <c r="CQ147" i="1" s="1"/>
  <c r="CR147" i="1" s="1"/>
  <c r="CS147" i="1"/>
  <c r="CH137" i="1"/>
  <c r="Y143" i="1" s="1"/>
  <c r="CI137" i="1"/>
  <c r="CJ137" i="1"/>
  <c r="CK137" i="1"/>
  <c r="U142" i="1"/>
  <c r="CL137" i="1"/>
  <c r="CM137" i="1" s="1"/>
  <c r="CG137" i="1"/>
  <c r="CG138" i="1" l="1"/>
  <c r="CH138" i="1"/>
  <c r="Y144" i="1" s="1"/>
  <c r="CI138" i="1"/>
  <c r="CK138" i="1"/>
  <c r="U143" i="1"/>
  <c r="CL138" i="1"/>
  <c r="CM138" i="1"/>
  <c r="CJ138" i="1"/>
  <c r="CS148" i="1"/>
  <c r="CO148" i="1"/>
  <c r="CQ148" i="1" s="1"/>
  <c r="CR148" i="1" s="1"/>
  <c r="B136" i="1"/>
  <c r="C136" i="1"/>
  <c r="W136" i="1" s="1"/>
  <c r="K136" i="1"/>
  <c r="L136" i="1" s="1"/>
  <c r="M136" i="1" s="1"/>
  <c r="D136" i="1"/>
  <c r="E136" i="1" s="1"/>
  <c r="B137" i="1" l="1"/>
  <c r="C137" i="1"/>
  <c r="W137" i="1" s="1"/>
  <c r="D137" i="1"/>
  <c r="E137" i="1" s="1"/>
  <c r="K137" i="1"/>
  <c r="L137" i="1"/>
  <c r="M137" i="1" s="1"/>
  <c r="CO149" i="1"/>
  <c r="CQ149" i="1" s="1"/>
  <c r="CR149" i="1"/>
  <c r="CS149" i="1"/>
  <c r="CH139" i="1"/>
  <c r="Y145" i="1" s="1"/>
  <c r="CI139" i="1"/>
  <c r="CJ139" i="1"/>
  <c r="CK139" i="1"/>
  <c r="U144" i="1"/>
  <c r="CL139" i="1"/>
  <c r="CM139" i="1" s="1"/>
  <c r="CG139" i="1"/>
  <c r="CG140" i="1" l="1"/>
  <c r="CH140" i="1"/>
  <c r="Y146" i="1" s="1"/>
  <c r="CI140" i="1"/>
  <c r="CJ140" i="1"/>
  <c r="CK140" i="1"/>
  <c r="CL140" i="1"/>
  <c r="CM140" i="1"/>
  <c r="U145" i="1"/>
  <c r="B138" i="1"/>
  <c r="C138" i="1" s="1"/>
  <c r="W138" i="1" s="1"/>
  <c r="D138" i="1"/>
  <c r="E138" i="1" s="1"/>
  <c r="K138" i="1"/>
  <c r="CR150" i="1"/>
  <c r="CS150" i="1"/>
  <c r="CO150" i="1"/>
  <c r="CQ150" i="1" s="1"/>
  <c r="CO151" i="1" l="1"/>
  <c r="CQ151" i="1" s="1"/>
  <c r="CR151" i="1"/>
  <c r="CS151" i="1"/>
  <c r="CH141" i="1"/>
  <c r="Y147" i="1" s="1"/>
  <c r="CI141" i="1"/>
  <c r="CJ141" i="1"/>
  <c r="CK141" i="1"/>
  <c r="U146" i="1"/>
  <c r="CL141" i="1"/>
  <c r="CG141" i="1"/>
  <c r="CM141" i="1"/>
  <c r="L138" i="1"/>
  <c r="M138" i="1" s="1"/>
  <c r="B139" i="1" l="1"/>
  <c r="C139" i="1"/>
  <c r="W139" i="1" s="1"/>
  <c r="D139" i="1"/>
  <c r="E139" i="1" s="1"/>
  <c r="K139" i="1"/>
  <c r="L139" i="1"/>
  <c r="M139" i="1"/>
  <c r="CG142" i="1"/>
  <c r="CH142" i="1"/>
  <c r="Y148" i="1" s="1"/>
  <c r="CI142" i="1"/>
  <c r="CJ142" i="1"/>
  <c r="CL142" i="1"/>
  <c r="CM142" i="1"/>
  <c r="U147" i="1"/>
  <c r="CK142" i="1"/>
  <c r="CR152" i="1"/>
  <c r="CS152" i="1"/>
  <c r="CO152" i="1"/>
  <c r="CQ152" i="1" s="1"/>
  <c r="CO153" i="1" l="1"/>
  <c r="CQ153" i="1" s="1"/>
  <c r="CR153" i="1"/>
  <c r="CS153" i="1"/>
  <c r="CH143" i="1"/>
  <c r="Y149" i="1" s="1"/>
  <c r="CI143" i="1"/>
  <c r="CJ143" i="1"/>
  <c r="CK143" i="1"/>
  <c r="U148" i="1"/>
  <c r="CL143" i="1"/>
  <c r="CG143" i="1"/>
  <c r="CM143" i="1"/>
  <c r="K140" i="1"/>
  <c r="L140" i="1" s="1"/>
  <c r="M140" i="1" s="1"/>
  <c r="B140" i="1"/>
  <c r="C140" i="1"/>
  <c r="W140" i="1" s="1"/>
  <c r="D140" i="1"/>
  <c r="E140" i="1" s="1"/>
  <c r="B141" i="1" l="1"/>
  <c r="C141" i="1" s="1"/>
  <c r="W141" i="1" s="1"/>
  <c r="K141" i="1"/>
  <c r="D141" i="1"/>
  <c r="E141" i="1" s="1"/>
  <c r="CG144" i="1"/>
  <c r="CH144" i="1"/>
  <c r="Y150" i="1" s="1"/>
  <c r="CI144" i="1"/>
  <c r="CL144" i="1"/>
  <c r="CM144" i="1"/>
  <c r="U149" i="1"/>
  <c r="CJ144" i="1"/>
  <c r="CK144" i="1"/>
  <c r="CR154" i="1"/>
  <c r="CS154" i="1"/>
  <c r="CO154" i="1"/>
  <c r="CQ154" i="1" s="1"/>
  <c r="CH145" i="1" l="1"/>
  <c r="Y151" i="1" s="1"/>
  <c r="CI145" i="1"/>
  <c r="CJ145" i="1"/>
  <c r="CK145" i="1"/>
  <c r="U150" i="1"/>
  <c r="CL145" i="1"/>
  <c r="CG145" i="1"/>
  <c r="CM145" i="1"/>
  <c r="CO155" i="1"/>
  <c r="CQ155" i="1" s="1"/>
  <c r="CR155" i="1" s="1"/>
  <c r="CS155" i="1"/>
  <c r="L141" i="1"/>
  <c r="M141" i="1" s="1"/>
  <c r="CS156" i="1" l="1"/>
  <c r="CO156" i="1"/>
  <c r="CQ156" i="1" s="1"/>
  <c r="CR156" i="1" s="1"/>
  <c r="B142" i="1"/>
  <c r="C142" i="1"/>
  <c r="W142" i="1" s="1"/>
  <c r="D142" i="1"/>
  <c r="E142" i="1" s="1"/>
  <c r="K142" i="1"/>
  <c r="CG146" i="1"/>
  <c r="CH146" i="1"/>
  <c r="Y152" i="1" s="1"/>
  <c r="CI146" i="1"/>
  <c r="CJ146" i="1"/>
  <c r="CK146" i="1"/>
  <c r="CL146" i="1"/>
  <c r="CM146" i="1" s="1"/>
  <c r="U151" i="1"/>
  <c r="CH147" i="1" l="1"/>
  <c r="Y153" i="1" s="1"/>
  <c r="CI147" i="1"/>
  <c r="CJ147" i="1"/>
  <c r="CK147" i="1"/>
  <c r="U152" i="1"/>
  <c r="CL147" i="1"/>
  <c r="CG147" i="1"/>
  <c r="CM147" i="1"/>
  <c r="CO157" i="1"/>
  <c r="CQ157" i="1" s="1"/>
  <c r="CR157" i="1" s="1"/>
  <c r="CS157" i="1"/>
  <c r="L142" i="1"/>
  <c r="M142" i="1" s="1"/>
  <c r="CS158" i="1" l="1"/>
  <c r="CO158" i="1"/>
  <c r="CQ158" i="1" s="1"/>
  <c r="CR158" i="1" s="1"/>
  <c r="B143" i="1"/>
  <c r="C143" i="1" s="1"/>
  <c r="W143" i="1" s="1"/>
  <c r="K143" i="1"/>
  <c r="D143" i="1"/>
  <c r="E143" i="1" s="1"/>
  <c r="CG148" i="1"/>
  <c r="CH148" i="1"/>
  <c r="Y154" i="1" s="1"/>
  <c r="CI148" i="1"/>
  <c r="CJ148" i="1"/>
  <c r="CK148" i="1"/>
  <c r="CL148" i="1"/>
  <c r="CM148" i="1" s="1"/>
  <c r="U153" i="1"/>
  <c r="CH149" i="1" l="1"/>
  <c r="Y155" i="1" s="1"/>
  <c r="CI149" i="1"/>
  <c r="CJ149" i="1"/>
  <c r="CK149" i="1"/>
  <c r="U154" i="1"/>
  <c r="CL149" i="1"/>
  <c r="CG149" i="1"/>
  <c r="CM149" i="1"/>
  <c r="CO159" i="1"/>
  <c r="CQ159" i="1" s="1"/>
  <c r="CR159" i="1" s="1"/>
  <c r="CS159" i="1"/>
  <c r="L143" i="1"/>
  <c r="M143" i="1" s="1"/>
  <c r="CS160" i="1" l="1"/>
  <c r="CO160" i="1"/>
  <c r="CQ160" i="1" s="1"/>
  <c r="CR160" i="1" s="1"/>
  <c r="B144" i="1"/>
  <c r="D144" i="1"/>
  <c r="E144" i="1" s="1"/>
  <c r="K144" i="1"/>
  <c r="C144" i="1"/>
  <c r="W144" i="1" s="1"/>
  <c r="CG150" i="1"/>
  <c r="CH150" i="1"/>
  <c r="Y156" i="1" s="1"/>
  <c r="CI150" i="1"/>
  <c r="CJ150" i="1"/>
  <c r="CK150" i="1"/>
  <c r="CL150" i="1"/>
  <c r="CM150" i="1"/>
  <c r="U155" i="1"/>
  <c r="CS161" i="1" l="1"/>
  <c r="CO161" i="1"/>
  <c r="CQ161" i="1" s="1"/>
  <c r="CR161" i="1" s="1"/>
  <c r="CH151" i="1"/>
  <c r="Y157" i="1" s="1"/>
  <c r="CI151" i="1"/>
  <c r="CJ151" i="1"/>
  <c r="CK151" i="1"/>
  <c r="U156" i="1"/>
  <c r="CL151" i="1"/>
  <c r="CG151" i="1"/>
  <c r="CM151" i="1"/>
  <c r="L144" i="1"/>
  <c r="M144" i="1" s="1"/>
  <c r="CS162" i="1" l="1"/>
  <c r="CO162" i="1"/>
  <c r="CQ162" i="1" s="1"/>
  <c r="CR162" i="1" s="1"/>
  <c r="B145" i="1"/>
  <c r="C145" i="1"/>
  <c r="W145" i="1" s="1"/>
  <c r="K145" i="1"/>
  <c r="D145" i="1"/>
  <c r="E145" i="1" s="1"/>
  <c r="CI152" i="1"/>
  <c r="CJ152" i="1"/>
  <c r="CK152" i="1"/>
  <c r="CL152" i="1"/>
  <c r="CM152" i="1"/>
  <c r="U157" i="1"/>
  <c r="CG152" i="1"/>
  <c r="CH152" i="1"/>
  <c r="Y158" i="1" s="1"/>
  <c r="CO163" i="1" l="1"/>
  <c r="CQ163" i="1" s="1"/>
  <c r="CR163" i="1"/>
  <c r="CS163" i="1"/>
  <c r="CH153" i="1"/>
  <c r="Y159" i="1" s="1"/>
  <c r="CI153" i="1"/>
  <c r="CJ153" i="1"/>
  <c r="CK153" i="1"/>
  <c r="U158" i="1"/>
  <c r="CL153" i="1"/>
  <c r="CG153" i="1"/>
  <c r="CM153" i="1"/>
  <c r="L145" i="1"/>
  <c r="M145" i="1" s="1"/>
  <c r="D146" i="1" l="1"/>
  <c r="E146" i="1" s="1"/>
  <c r="K146" i="1"/>
  <c r="B146" i="1"/>
  <c r="C146" i="1"/>
  <c r="W146" i="1" s="1"/>
  <c r="CK154" i="1"/>
  <c r="CL154" i="1"/>
  <c r="U159" i="1"/>
  <c r="CM154" i="1"/>
  <c r="CG154" i="1"/>
  <c r="CH154" i="1"/>
  <c r="Y160" i="1" s="1"/>
  <c r="CI154" i="1"/>
  <c r="CJ154" i="1"/>
  <c r="CR164" i="1"/>
  <c r="CS164" i="1"/>
  <c r="CO164" i="1"/>
  <c r="CQ164" i="1" s="1"/>
  <c r="CH155" i="1" l="1"/>
  <c r="Y161" i="1" s="1"/>
  <c r="CI155" i="1"/>
  <c r="CJ155" i="1"/>
  <c r="CK155" i="1"/>
  <c r="U160" i="1"/>
  <c r="CG155" i="1"/>
  <c r="CL155" i="1"/>
  <c r="CM155" i="1" s="1"/>
  <c r="CS165" i="1"/>
  <c r="CO165" i="1"/>
  <c r="CQ165" i="1" s="1"/>
  <c r="CR165" i="1" s="1"/>
  <c r="L146" i="1"/>
  <c r="M146" i="1" s="1"/>
  <c r="CS166" i="1" l="1"/>
  <c r="CO166" i="1"/>
  <c r="CQ166" i="1" s="1"/>
  <c r="CR166" i="1" s="1"/>
  <c r="CJ156" i="1"/>
  <c r="CK156" i="1"/>
  <c r="CL156" i="1"/>
  <c r="CM156" i="1"/>
  <c r="U161" i="1"/>
  <c r="CG156" i="1"/>
  <c r="CH156" i="1"/>
  <c r="Y162" i="1" s="1"/>
  <c r="CI156" i="1"/>
  <c r="B147" i="1"/>
  <c r="C147" i="1"/>
  <c r="W147" i="1" s="1"/>
  <c r="K147" i="1"/>
  <c r="L147" i="1"/>
  <c r="M147" i="1" s="1"/>
  <c r="D147" i="1"/>
  <c r="E147" i="1" s="1"/>
  <c r="B148" i="1" l="1"/>
  <c r="C148" i="1"/>
  <c r="W148" i="1" s="1"/>
  <c r="D148" i="1"/>
  <c r="E148" i="1" s="1"/>
  <c r="K148" i="1"/>
  <c r="CO167" i="1"/>
  <c r="CQ167" i="1" s="1"/>
  <c r="CR167" i="1" s="1"/>
  <c r="CS167" i="1"/>
  <c r="CH157" i="1"/>
  <c r="Y163" i="1" s="1"/>
  <c r="CI157" i="1"/>
  <c r="CJ157" i="1"/>
  <c r="CK157" i="1"/>
  <c r="CG157" i="1"/>
  <c r="CL157" i="1"/>
  <c r="CM157" i="1"/>
  <c r="U162" i="1"/>
  <c r="S97" i="1" l="1"/>
  <c r="CO168" i="1"/>
  <c r="CQ168" i="1" s="1"/>
  <c r="CR168" i="1"/>
  <c r="CS168" i="1"/>
  <c r="CG158" i="1"/>
  <c r="CH158" i="1"/>
  <c r="Y164" i="1" s="1"/>
  <c r="CI158" i="1"/>
  <c r="CJ158" i="1"/>
  <c r="CK158" i="1"/>
  <c r="CL158" i="1"/>
  <c r="CM158" i="1"/>
  <c r="U163" i="1"/>
  <c r="L148" i="1"/>
  <c r="M148" i="1" s="1"/>
  <c r="CO169" i="1" l="1"/>
  <c r="CQ169" i="1" s="1"/>
  <c r="CR169" i="1"/>
  <c r="CS169" i="1"/>
  <c r="B149" i="1"/>
  <c r="C149" i="1" s="1"/>
  <c r="W149" i="1" s="1"/>
  <c r="K149" i="1"/>
  <c r="D149" i="1"/>
  <c r="E149" i="1" s="1"/>
  <c r="CH159" i="1"/>
  <c r="Y165" i="1" s="1"/>
  <c r="CI159" i="1"/>
  <c r="CJ159" i="1"/>
  <c r="CK159" i="1"/>
  <c r="CG159" i="1"/>
  <c r="CL159" i="1"/>
  <c r="CM159" i="1" s="1"/>
  <c r="U164" i="1"/>
  <c r="S86" i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U165" i="1" l="1"/>
  <c r="CG160" i="1"/>
  <c r="CH160" i="1"/>
  <c r="Y166" i="1" s="1"/>
  <c r="CI160" i="1"/>
  <c r="CJ160" i="1"/>
  <c r="CL160" i="1"/>
  <c r="CM160" i="1"/>
  <c r="CK160" i="1"/>
  <c r="L149" i="1"/>
  <c r="M149" i="1" s="1"/>
  <c r="CS170" i="1"/>
  <c r="CO170" i="1"/>
  <c r="CQ170" i="1" s="1"/>
  <c r="CR170" i="1" s="1"/>
  <c r="CS171" i="1" l="1"/>
  <c r="CO171" i="1"/>
  <c r="CQ171" i="1" s="1"/>
  <c r="CR171" i="1" s="1"/>
  <c r="K150" i="1"/>
  <c r="B150" i="1"/>
  <c r="C150" i="1"/>
  <c r="W150" i="1" s="1"/>
  <c r="D150" i="1"/>
  <c r="E150" i="1" s="1"/>
  <c r="CH161" i="1"/>
  <c r="Y167" i="1" s="1"/>
  <c r="CI161" i="1"/>
  <c r="CJ161" i="1"/>
  <c r="U166" i="1"/>
  <c r="CG161" i="1"/>
  <c r="CK161" i="1"/>
  <c r="CL161" i="1"/>
  <c r="CM161" i="1" s="1"/>
  <c r="CK162" i="1" l="1"/>
  <c r="CL162" i="1"/>
  <c r="CM162" i="1"/>
  <c r="U167" i="1"/>
  <c r="CG162" i="1"/>
  <c r="CH162" i="1"/>
  <c r="Y168" i="1" s="1"/>
  <c r="CI162" i="1"/>
  <c r="CJ162" i="1"/>
  <c r="CO172" i="1"/>
  <c r="CQ172" i="1" s="1"/>
  <c r="CR172" i="1"/>
  <c r="CS172" i="1"/>
  <c r="L150" i="1"/>
  <c r="M150" i="1" s="1"/>
  <c r="B151" i="1" l="1"/>
  <c r="C151" i="1"/>
  <c r="W151" i="1" s="1"/>
  <c r="K151" i="1"/>
  <c r="D151" i="1"/>
  <c r="E151" i="1" s="1"/>
  <c r="CH163" i="1"/>
  <c r="Y169" i="1" s="1"/>
  <c r="CI163" i="1"/>
  <c r="CJ163" i="1"/>
  <c r="CG163" i="1"/>
  <c r="U168" i="1"/>
  <c r="CK163" i="1"/>
  <c r="CL163" i="1"/>
  <c r="CM163" i="1"/>
  <c r="CR173" i="1"/>
  <c r="CS173" i="1"/>
  <c r="CO173" i="1"/>
  <c r="CQ173" i="1" s="1"/>
  <c r="CG164" i="1" l="1"/>
  <c r="CH164" i="1"/>
  <c r="Y170" i="1" s="1"/>
  <c r="CI164" i="1"/>
  <c r="CJ164" i="1"/>
  <c r="CK164" i="1"/>
  <c r="CL164" i="1"/>
  <c r="U169" i="1"/>
  <c r="CM164" i="1"/>
  <c r="CO174" i="1"/>
  <c r="CQ174" i="1" s="1"/>
  <c r="CR174" i="1" s="1"/>
  <c r="CS174" i="1"/>
  <c r="L151" i="1"/>
  <c r="M151" i="1" s="1"/>
  <c r="CS175" i="1" l="1"/>
  <c r="CO175" i="1"/>
  <c r="CQ175" i="1" s="1"/>
  <c r="CR175" i="1" s="1"/>
  <c r="B152" i="1"/>
  <c r="D152" i="1"/>
  <c r="E152" i="1" s="1"/>
  <c r="K152" i="1"/>
  <c r="C152" i="1"/>
  <c r="W152" i="1" s="1"/>
  <c r="CH165" i="1"/>
  <c r="Y171" i="1" s="1"/>
  <c r="CI165" i="1"/>
  <c r="CJ165" i="1"/>
  <c r="CG165" i="1"/>
  <c r="CL165" i="1"/>
  <c r="CM165" i="1"/>
  <c r="CK165" i="1"/>
  <c r="U170" i="1"/>
  <c r="CO176" i="1" l="1"/>
  <c r="CQ176" i="1" s="1"/>
  <c r="CR176" i="1"/>
  <c r="CS176" i="1"/>
  <c r="U171" i="1"/>
  <c r="CG166" i="1"/>
  <c r="CH166" i="1"/>
  <c r="Y172" i="1" s="1"/>
  <c r="CI166" i="1"/>
  <c r="CJ166" i="1"/>
  <c r="CK166" i="1"/>
  <c r="CL166" i="1"/>
  <c r="CM166" i="1" s="1"/>
  <c r="L152" i="1"/>
  <c r="M152" i="1" s="1"/>
  <c r="CH167" i="1" l="1"/>
  <c r="Y173" i="1" s="1"/>
  <c r="CI167" i="1"/>
  <c r="CJ167" i="1"/>
  <c r="CK167" i="1"/>
  <c r="CL167" i="1"/>
  <c r="CM167" i="1"/>
  <c r="CG167" i="1"/>
  <c r="U172" i="1"/>
  <c r="B153" i="1"/>
  <c r="C153" i="1"/>
  <c r="W153" i="1" s="1"/>
  <c r="D153" i="1"/>
  <c r="E153" i="1" s="1"/>
  <c r="K153" i="1"/>
  <c r="L153" i="1"/>
  <c r="M153" i="1" s="1"/>
  <c r="CR177" i="1"/>
  <c r="CS177" i="1"/>
  <c r="CO177" i="1"/>
  <c r="CQ177" i="1" s="1"/>
  <c r="B154" i="1" l="1"/>
  <c r="C154" i="1"/>
  <c r="W154" i="1" s="1"/>
  <c r="D154" i="1"/>
  <c r="E154" i="1" s="1"/>
  <c r="K154" i="1"/>
  <c r="CO178" i="1"/>
  <c r="CQ178" i="1" s="1"/>
  <c r="CR178" i="1" s="1"/>
  <c r="CS178" i="1"/>
  <c r="CG168" i="1"/>
  <c r="CH168" i="1"/>
  <c r="Y174" i="1" s="1"/>
  <c r="CI168" i="1"/>
  <c r="CJ168" i="1"/>
  <c r="CL168" i="1"/>
  <c r="CM168" i="1"/>
  <c r="U173" i="1"/>
  <c r="CK168" i="1"/>
  <c r="CS179" i="1" l="1"/>
  <c r="CO179" i="1"/>
  <c r="CQ179" i="1" s="1"/>
  <c r="CR179" i="1" s="1"/>
  <c r="CH169" i="1"/>
  <c r="Y175" i="1" s="1"/>
  <c r="CL169" i="1"/>
  <c r="CM169" i="1"/>
  <c r="U174" i="1"/>
  <c r="CG169" i="1"/>
  <c r="CI169" i="1"/>
  <c r="CJ169" i="1"/>
  <c r="CK169" i="1"/>
  <c r="L154" i="1"/>
  <c r="M154" i="1" s="1"/>
  <c r="CO180" i="1" l="1"/>
  <c r="CQ180" i="1" s="1"/>
  <c r="CR180" i="1"/>
  <c r="CS180" i="1"/>
  <c r="B155" i="1"/>
  <c r="C155" i="1"/>
  <c r="W155" i="1" s="1"/>
  <c r="D155" i="1"/>
  <c r="E155" i="1" s="1"/>
  <c r="K155" i="1"/>
  <c r="L155" i="1"/>
  <c r="M155" i="1" s="1"/>
  <c r="CG170" i="1"/>
  <c r="CH170" i="1"/>
  <c r="Y176" i="1" s="1"/>
  <c r="CI170" i="1"/>
  <c r="CJ170" i="1"/>
  <c r="CK170" i="1"/>
  <c r="CL170" i="1"/>
  <c r="CM170" i="1"/>
  <c r="U175" i="1"/>
  <c r="B156" i="1" l="1"/>
  <c r="C156" i="1"/>
  <c r="W156" i="1" s="1"/>
  <c r="D156" i="1"/>
  <c r="E156" i="1" s="1"/>
  <c r="K156" i="1"/>
  <c r="CH171" i="1"/>
  <c r="Y177" i="1" s="1"/>
  <c r="CI171" i="1"/>
  <c r="CJ171" i="1"/>
  <c r="CG171" i="1"/>
  <c r="U176" i="1"/>
  <c r="CK171" i="1"/>
  <c r="CL171" i="1"/>
  <c r="CM171" i="1"/>
  <c r="CR181" i="1"/>
  <c r="CS181" i="1"/>
  <c r="CO181" i="1"/>
  <c r="CQ181" i="1" s="1"/>
  <c r="CO182" i="1" l="1"/>
  <c r="CQ182" i="1" s="1"/>
  <c r="CR182" i="1"/>
  <c r="CS182" i="1"/>
  <c r="CG172" i="1"/>
  <c r="CH172" i="1"/>
  <c r="Y178" i="1" s="1"/>
  <c r="CI172" i="1"/>
  <c r="CJ172" i="1"/>
  <c r="CL172" i="1"/>
  <c r="CM172" i="1" s="1"/>
  <c r="U177" i="1"/>
  <c r="CK172" i="1"/>
  <c r="L156" i="1"/>
  <c r="M156" i="1" s="1"/>
  <c r="CG173" i="1" l="1"/>
  <c r="CI173" i="1"/>
  <c r="CJ173" i="1"/>
  <c r="CH173" i="1"/>
  <c r="Y179" i="1" s="1"/>
  <c r="CK173" i="1"/>
  <c r="CL173" i="1"/>
  <c r="U178" i="1"/>
  <c r="CM173" i="1"/>
  <c r="B157" i="1"/>
  <c r="C157" i="1"/>
  <c r="W157" i="1" s="1"/>
  <c r="D157" i="1"/>
  <c r="E157" i="1" s="1"/>
  <c r="K157" i="1"/>
  <c r="CR183" i="1"/>
  <c r="CS183" i="1"/>
  <c r="CO183" i="1"/>
  <c r="CQ183" i="1" s="1"/>
  <c r="CO184" i="1" l="1"/>
  <c r="CQ184" i="1" s="1"/>
  <c r="CR184" i="1"/>
  <c r="CS184" i="1"/>
  <c r="L157" i="1"/>
  <c r="M157" i="1" s="1"/>
  <c r="CG174" i="1"/>
  <c r="CH174" i="1"/>
  <c r="Y180" i="1" s="1"/>
  <c r="CI174" i="1"/>
  <c r="CJ174" i="1"/>
  <c r="CL174" i="1"/>
  <c r="CM174" i="1"/>
  <c r="CK174" i="1"/>
  <c r="U179" i="1"/>
  <c r="CG175" i="1" l="1"/>
  <c r="CI175" i="1"/>
  <c r="CJ175" i="1"/>
  <c r="CL175" i="1"/>
  <c r="CM175" i="1"/>
  <c r="U180" i="1"/>
  <c r="CK175" i="1"/>
  <c r="CH175" i="1"/>
  <c r="Y181" i="1" s="1"/>
  <c r="CS185" i="1"/>
  <c r="CO185" i="1"/>
  <c r="CQ185" i="1" s="1"/>
  <c r="CR185" i="1" s="1"/>
  <c r="C158" i="1"/>
  <c r="W158" i="1" s="1"/>
  <c r="D158" i="1"/>
  <c r="E158" i="1" s="1"/>
  <c r="K158" i="1"/>
  <c r="B158" i="1"/>
  <c r="CO186" i="1" l="1"/>
  <c r="CQ186" i="1" s="1"/>
  <c r="CS186" i="1"/>
  <c r="CR186" i="1"/>
  <c r="L158" i="1"/>
  <c r="M158" i="1" s="1"/>
  <c r="CG176" i="1"/>
  <c r="CH176" i="1"/>
  <c r="Y182" i="1" s="1"/>
  <c r="CI176" i="1"/>
  <c r="CJ176" i="1"/>
  <c r="CL176" i="1"/>
  <c r="CM176" i="1"/>
  <c r="CK176" i="1"/>
  <c r="U181" i="1"/>
  <c r="CS187" i="1" l="1"/>
  <c r="CO187" i="1"/>
  <c r="CQ187" i="1" s="1"/>
  <c r="CR187" i="1" s="1"/>
  <c r="CG177" i="1"/>
  <c r="CI177" i="1"/>
  <c r="CH177" i="1"/>
  <c r="Y183" i="1" s="1"/>
  <c r="CJ177" i="1"/>
  <c r="CK177" i="1"/>
  <c r="CL177" i="1"/>
  <c r="CM177" i="1"/>
  <c r="U182" i="1"/>
  <c r="B159" i="1"/>
  <c r="C159" i="1" s="1"/>
  <c r="W159" i="1" s="1"/>
  <c r="D159" i="1"/>
  <c r="E159" i="1" s="1"/>
  <c r="L159" i="1" s="1"/>
  <c r="M159" i="1" s="1"/>
  <c r="K159" i="1"/>
  <c r="K160" i="1" l="1"/>
  <c r="B160" i="1"/>
  <c r="C160" i="1"/>
  <c r="W160" i="1" s="1"/>
  <c r="D160" i="1"/>
  <c r="E160" i="1" s="1"/>
  <c r="CO188" i="1"/>
  <c r="CQ188" i="1" s="1"/>
  <c r="CR188" i="1" s="1"/>
  <c r="CS188" i="1"/>
  <c r="CG178" i="1"/>
  <c r="CH178" i="1"/>
  <c r="Y184" i="1" s="1"/>
  <c r="CI178" i="1"/>
  <c r="CJ178" i="1"/>
  <c r="CL178" i="1"/>
  <c r="CM178" i="1" s="1"/>
  <c r="CK178" i="1"/>
  <c r="U183" i="1"/>
  <c r="CG179" i="1" l="1"/>
  <c r="CI179" i="1"/>
  <c r="U184" i="1"/>
  <c r="CH179" i="1"/>
  <c r="Y185" i="1" s="1"/>
  <c r="CJ179" i="1"/>
  <c r="CK179" i="1"/>
  <c r="CL179" i="1"/>
  <c r="CM179" i="1"/>
  <c r="CS189" i="1"/>
  <c r="CO189" i="1"/>
  <c r="CQ189" i="1" s="1"/>
  <c r="CR189" i="1" s="1"/>
  <c r="L160" i="1"/>
  <c r="M160" i="1" s="1"/>
  <c r="CO190" i="1" l="1"/>
  <c r="CQ190" i="1" s="1"/>
  <c r="CR190" i="1"/>
  <c r="CS190" i="1"/>
  <c r="D161" i="1"/>
  <c r="E161" i="1" s="1"/>
  <c r="L161" i="1" s="1"/>
  <c r="M161" i="1" s="1"/>
  <c r="K161" i="1"/>
  <c r="B161" i="1"/>
  <c r="C161" i="1"/>
  <c r="W161" i="1" s="1"/>
  <c r="CG180" i="1"/>
  <c r="CH180" i="1"/>
  <c r="Y186" i="1" s="1"/>
  <c r="CI180" i="1"/>
  <c r="CJ180" i="1"/>
  <c r="CL180" i="1"/>
  <c r="CM180" i="1"/>
  <c r="CK180" i="1"/>
  <c r="U185" i="1"/>
  <c r="B162" i="1" l="1"/>
  <c r="C162" i="1"/>
  <c r="W162" i="1" s="1"/>
  <c r="D162" i="1"/>
  <c r="E162" i="1" s="1"/>
  <c r="K162" i="1"/>
  <c r="CG181" i="1"/>
  <c r="CI181" i="1"/>
  <c r="CH181" i="1"/>
  <c r="Y187" i="1" s="1"/>
  <c r="CJ181" i="1"/>
  <c r="CK181" i="1"/>
  <c r="CL181" i="1"/>
  <c r="CM181" i="1"/>
  <c r="U186" i="1"/>
  <c r="CR191" i="1"/>
  <c r="CS191" i="1"/>
  <c r="CO191" i="1"/>
  <c r="CQ191" i="1" s="1"/>
  <c r="CG182" i="1" l="1"/>
  <c r="CH182" i="1"/>
  <c r="Y188" i="1" s="1"/>
  <c r="CI182" i="1"/>
  <c r="CJ182" i="1"/>
  <c r="CL182" i="1"/>
  <c r="CM182" i="1"/>
  <c r="U187" i="1"/>
  <c r="CK182" i="1"/>
  <c r="CO192" i="1"/>
  <c r="CQ192" i="1" s="1"/>
  <c r="CR192" i="1" s="1"/>
  <c r="CS192" i="1"/>
  <c r="L162" i="1"/>
  <c r="M162" i="1" s="1"/>
  <c r="CS193" i="1" l="1"/>
  <c r="CO193" i="1"/>
  <c r="CQ193" i="1" s="1"/>
  <c r="CR193" i="1" s="1"/>
  <c r="B163" i="1"/>
  <c r="C163" i="1"/>
  <c r="W163" i="1" s="1"/>
  <c r="D163" i="1"/>
  <c r="E163" i="1" s="1"/>
  <c r="K163" i="1"/>
  <c r="L163" i="1" s="1"/>
  <c r="M163" i="1" s="1"/>
  <c r="CG183" i="1"/>
  <c r="CI183" i="1"/>
  <c r="U188" i="1"/>
  <c r="CH183" i="1"/>
  <c r="Y189" i="1" s="1"/>
  <c r="CJ183" i="1"/>
  <c r="CK183" i="1"/>
  <c r="CL183" i="1"/>
  <c r="CM183" i="1" s="1"/>
  <c r="B164" i="1" l="1"/>
  <c r="C164" i="1"/>
  <c r="W164" i="1" s="1"/>
  <c r="D164" i="1"/>
  <c r="E164" i="1" s="1"/>
  <c r="K164" i="1"/>
  <c r="CG184" i="1"/>
  <c r="CH184" i="1"/>
  <c r="Y190" i="1" s="1"/>
  <c r="CI184" i="1"/>
  <c r="CJ184" i="1"/>
  <c r="CL184" i="1"/>
  <c r="CM184" i="1"/>
  <c r="U189" i="1"/>
  <c r="CK184" i="1"/>
  <c r="S109" i="1"/>
  <c r="CO194" i="1"/>
  <c r="CQ194" i="1" s="1"/>
  <c r="CR194" i="1" s="1"/>
  <c r="CS194" i="1"/>
  <c r="CS195" i="1" l="1"/>
  <c r="CO195" i="1"/>
  <c r="CQ195" i="1" s="1"/>
  <c r="CR195" i="1" s="1"/>
  <c r="S98" i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CG185" i="1"/>
  <c r="CI185" i="1"/>
  <c r="CK185" i="1"/>
  <c r="U190" i="1"/>
  <c r="CL185" i="1"/>
  <c r="CM185" i="1"/>
  <c r="CJ185" i="1"/>
  <c r="CH185" i="1"/>
  <c r="Y191" i="1" s="1"/>
  <c r="L164" i="1"/>
  <c r="M164" i="1" s="1"/>
  <c r="CO196" i="1" l="1"/>
  <c r="CQ196" i="1" s="1"/>
  <c r="CR196" i="1" s="1"/>
  <c r="CS196" i="1"/>
  <c r="K165" i="1"/>
  <c r="B165" i="1"/>
  <c r="C165" i="1"/>
  <c r="W165" i="1" s="1"/>
  <c r="D165" i="1"/>
  <c r="E165" i="1" s="1"/>
  <c r="CG186" i="1"/>
  <c r="CH186" i="1"/>
  <c r="Y192" i="1" s="1"/>
  <c r="CI186" i="1"/>
  <c r="CJ186" i="1"/>
  <c r="CL186" i="1"/>
  <c r="CM186" i="1"/>
  <c r="CK186" i="1"/>
  <c r="U191" i="1"/>
  <c r="CS197" i="1" l="1"/>
  <c r="CO197" i="1"/>
  <c r="CQ197" i="1" s="1"/>
  <c r="CR197" i="1" s="1"/>
  <c r="L165" i="1"/>
  <c r="M165" i="1" s="1"/>
  <c r="CG187" i="1"/>
  <c r="CH187" i="1"/>
  <c r="Y193" i="1" s="1"/>
  <c r="CI187" i="1"/>
  <c r="CJ187" i="1"/>
  <c r="CK187" i="1"/>
  <c r="CL187" i="1"/>
  <c r="U192" i="1"/>
  <c r="CM187" i="1"/>
  <c r="CS198" i="1" l="1"/>
  <c r="CO198" i="1"/>
  <c r="CQ198" i="1" s="1"/>
  <c r="CR198" i="1" s="1"/>
  <c r="B166" i="1"/>
  <c r="C166" i="1"/>
  <c r="W166" i="1" s="1"/>
  <c r="D166" i="1"/>
  <c r="E166" i="1" s="1"/>
  <c r="K166" i="1"/>
  <c r="CG188" i="1"/>
  <c r="CH188" i="1"/>
  <c r="Y194" i="1" s="1"/>
  <c r="CI188" i="1"/>
  <c r="CJ188" i="1"/>
  <c r="CL188" i="1"/>
  <c r="CM188" i="1"/>
  <c r="CK188" i="1"/>
  <c r="U193" i="1"/>
  <c r="CS199" i="1" l="1"/>
  <c r="CO199" i="1"/>
  <c r="CQ199" i="1" s="1"/>
  <c r="CR199" i="1" s="1"/>
  <c r="L166" i="1"/>
  <c r="M166" i="1" s="1"/>
  <c r="CG189" i="1"/>
  <c r="CH189" i="1"/>
  <c r="Y195" i="1" s="1"/>
  <c r="CI189" i="1"/>
  <c r="CJ189" i="1"/>
  <c r="CK189" i="1"/>
  <c r="CL189" i="1"/>
  <c r="CM189" i="1"/>
  <c r="U194" i="1"/>
  <c r="CO200" i="1" l="1"/>
  <c r="CQ200" i="1" s="1"/>
  <c r="CR200" i="1"/>
  <c r="CS200" i="1"/>
  <c r="CG190" i="1"/>
  <c r="CH190" i="1"/>
  <c r="Y196" i="1" s="1"/>
  <c r="CI190" i="1"/>
  <c r="CJ190" i="1"/>
  <c r="CL190" i="1"/>
  <c r="CM190" i="1"/>
  <c r="CK190" i="1"/>
  <c r="U195" i="1"/>
  <c r="B167" i="1"/>
  <c r="C167" i="1"/>
  <c r="W167" i="1" s="1"/>
  <c r="D167" i="1"/>
  <c r="E167" i="1" s="1"/>
  <c r="L167" i="1" s="1"/>
  <c r="M167" i="1" s="1"/>
  <c r="K167" i="1"/>
  <c r="B168" i="1" l="1"/>
  <c r="C168" i="1"/>
  <c r="W168" i="1" s="1"/>
  <c r="D168" i="1"/>
  <c r="E168" i="1" s="1"/>
  <c r="K168" i="1"/>
  <c r="CI191" i="1"/>
  <c r="CJ191" i="1"/>
  <c r="CK191" i="1"/>
  <c r="CL191" i="1"/>
  <c r="CM191" i="1"/>
  <c r="U196" i="1"/>
  <c r="CH191" i="1"/>
  <c r="Y197" i="1" s="1"/>
  <c r="CG191" i="1"/>
  <c r="CR201" i="1"/>
  <c r="CS201" i="1"/>
  <c r="CO201" i="1"/>
  <c r="CQ201" i="1" s="1"/>
  <c r="CO202" i="1" l="1"/>
  <c r="CQ202" i="1" s="1"/>
  <c r="CR202" i="1"/>
  <c r="CS202" i="1"/>
  <c r="CG192" i="1"/>
  <c r="CH192" i="1"/>
  <c r="Y198" i="1" s="1"/>
  <c r="CI192" i="1"/>
  <c r="CJ192" i="1"/>
  <c r="CL192" i="1"/>
  <c r="CM192" i="1"/>
  <c r="CK192" i="1"/>
  <c r="U197" i="1"/>
  <c r="L168" i="1"/>
  <c r="M168" i="1" s="1"/>
  <c r="B169" i="1" l="1"/>
  <c r="C169" i="1"/>
  <c r="W169" i="1" s="1"/>
  <c r="D169" i="1"/>
  <c r="E169" i="1" s="1"/>
  <c r="K169" i="1"/>
  <c r="L169" i="1" s="1"/>
  <c r="M169" i="1" s="1"/>
  <c r="CS203" i="1"/>
  <c r="CO203" i="1"/>
  <c r="CQ203" i="1" s="1"/>
  <c r="CR203" i="1" s="1"/>
  <c r="CL193" i="1"/>
  <c r="CM193" i="1"/>
  <c r="U198" i="1"/>
  <c r="CG193" i="1"/>
  <c r="CK193" i="1"/>
  <c r="CH193" i="1"/>
  <c r="Y199" i="1" s="1"/>
  <c r="CI193" i="1"/>
  <c r="CJ193" i="1"/>
  <c r="CS204" i="1" l="1"/>
  <c r="CO204" i="1"/>
  <c r="CQ204" i="1" s="1"/>
  <c r="CR204" i="1"/>
  <c r="B170" i="1"/>
  <c r="C170" i="1"/>
  <c r="W170" i="1" s="1"/>
  <c r="K170" i="1"/>
  <c r="D170" i="1"/>
  <c r="E170" i="1" s="1"/>
  <c r="CG194" i="1"/>
  <c r="CH194" i="1"/>
  <c r="Y200" i="1" s="1"/>
  <c r="CI194" i="1"/>
  <c r="CJ194" i="1"/>
  <c r="CL194" i="1"/>
  <c r="U199" i="1"/>
  <c r="CM194" i="1"/>
  <c r="CK194" i="1"/>
  <c r="CG195" i="1" l="1"/>
  <c r="U200" i="1"/>
  <c r="CH195" i="1"/>
  <c r="Y201" i="1" s="1"/>
  <c r="CL195" i="1"/>
  <c r="CM195" i="1" s="1"/>
  <c r="CI195" i="1"/>
  <c r="CJ195" i="1"/>
  <c r="CK195" i="1"/>
  <c r="CS205" i="1"/>
  <c r="CO205" i="1"/>
  <c r="CQ205" i="1" s="1"/>
  <c r="CR205" i="1" s="1"/>
  <c r="L170" i="1"/>
  <c r="M170" i="1" s="1"/>
  <c r="CO206" i="1" l="1"/>
  <c r="CQ206" i="1" s="1"/>
  <c r="CR206" i="1"/>
  <c r="CS206" i="1"/>
  <c r="CG196" i="1"/>
  <c r="CH196" i="1"/>
  <c r="Y202" i="1" s="1"/>
  <c r="CI196" i="1"/>
  <c r="CJ196" i="1"/>
  <c r="CL196" i="1"/>
  <c r="U201" i="1"/>
  <c r="CM196" i="1"/>
  <c r="CK196" i="1"/>
  <c r="K171" i="1"/>
  <c r="B171" i="1"/>
  <c r="C171" i="1"/>
  <c r="W171" i="1" s="1"/>
  <c r="D171" i="1"/>
  <c r="E171" i="1" s="1"/>
  <c r="CG197" i="1" l="1"/>
  <c r="CH197" i="1"/>
  <c r="Y203" i="1" s="1"/>
  <c r="CI197" i="1"/>
  <c r="U202" i="1"/>
  <c r="CJ197" i="1"/>
  <c r="CK197" i="1"/>
  <c r="CL197" i="1"/>
  <c r="CM197" i="1" s="1"/>
  <c r="CS207" i="1"/>
  <c r="CO207" i="1"/>
  <c r="CQ207" i="1" s="1"/>
  <c r="CR207" i="1" s="1"/>
  <c r="L171" i="1"/>
  <c r="M171" i="1" s="1"/>
  <c r="CO208" i="1" l="1"/>
  <c r="CQ208" i="1" s="1"/>
  <c r="CR208" i="1"/>
  <c r="CS208" i="1"/>
  <c r="CG198" i="1"/>
  <c r="CH198" i="1"/>
  <c r="Y204" i="1" s="1"/>
  <c r="CI198" i="1"/>
  <c r="CJ198" i="1"/>
  <c r="CL198" i="1"/>
  <c r="U203" i="1"/>
  <c r="CK198" i="1"/>
  <c r="CM198" i="1"/>
  <c r="D172" i="1"/>
  <c r="E172" i="1" s="1"/>
  <c r="K172" i="1"/>
  <c r="B172" i="1"/>
  <c r="C172" i="1" s="1"/>
  <c r="W172" i="1" s="1"/>
  <c r="U204" i="1" l="1"/>
  <c r="CG199" i="1"/>
  <c r="CH199" i="1"/>
  <c r="Y205" i="1" s="1"/>
  <c r="CL199" i="1"/>
  <c r="CM199" i="1" s="1"/>
  <c r="CI199" i="1"/>
  <c r="CJ199" i="1"/>
  <c r="CK199" i="1"/>
  <c r="CS209" i="1"/>
  <c r="CO209" i="1"/>
  <c r="CQ209" i="1" s="1"/>
  <c r="CR209" i="1" s="1"/>
  <c r="L172" i="1"/>
  <c r="M172" i="1" s="1"/>
  <c r="CO210" i="1" l="1"/>
  <c r="CQ210" i="1" s="1"/>
  <c r="CS210" i="1"/>
  <c r="CR210" i="1"/>
  <c r="CG200" i="1"/>
  <c r="CH200" i="1"/>
  <c r="Y206" i="1" s="1"/>
  <c r="CI200" i="1"/>
  <c r="CJ200" i="1"/>
  <c r="U205" i="1"/>
  <c r="CL200" i="1"/>
  <c r="CM200" i="1" s="1"/>
  <c r="CK200" i="1"/>
  <c r="K173" i="1"/>
  <c r="L173" i="1" s="1"/>
  <c r="M173" i="1" s="1"/>
  <c r="B173" i="1"/>
  <c r="C173" i="1"/>
  <c r="W173" i="1" s="1"/>
  <c r="D173" i="1"/>
  <c r="E173" i="1" s="1"/>
  <c r="D174" i="1" l="1"/>
  <c r="E174" i="1" s="1"/>
  <c r="K174" i="1"/>
  <c r="B174" i="1"/>
  <c r="C174" i="1" s="1"/>
  <c r="CI201" i="1"/>
  <c r="CJ201" i="1"/>
  <c r="CK201" i="1"/>
  <c r="CL201" i="1"/>
  <c r="CM201" i="1"/>
  <c r="U206" i="1"/>
  <c r="CH201" i="1"/>
  <c r="Y207" i="1" s="1"/>
  <c r="CG201" i="1"/>
  <c r="CR211" i="1"/>
  <c r="CS211" i="1"/>
  <c r="CO211" i="1"/>
  <c r="CQ211" i="1" s="1"/>
  <c r="W174" i="1" l="1"/>
  <c r="L174" i="1"/>
  <c r="M174" i="1" s="1"/>
  <c r="CO212" i="1"/>
  <c r="CQ212" i="1" s="1"/>
  <c r="CS212" i="1"/>
  <c r="CR212" i="1"/>
  <c r="CG202" i="1"/>
  <c r="CH202" i="1"/>
  <c r="Y208" i="1" s="1"/>
  <c r="CI202" i="1"/>
  <c r="CJ202" i="1"/>
  <c r="CK202" i="1"/>
  <c r="CL202" i="1"/>
  <c r="CM202" i="1"/>
  <c r="U207" i="1"/>
  <c r="CG203" i="1" l="1"/>
  <c r="CH203" i="1"/>
  <c r="Y209" i="1" s="1"/>
  <c r="CI203" i="1"/>
  <c r="CJ203" i="1"/>
  <c r="CK203" i="1"/>
  <c r="CL203" i="1"/>
  <c r="CM203" i="1"/>
  <c r="U208" i="1"/>
  <c r="K175" i="1"/>
  <c r="B175" i="1"/>
  <c r="C175" i="1"/>
  <c r="W175" i="1" s="1"/>
  <c r="D175" i="1"/>
  <c r="E175" i="1" s="1"/>
  <c r="CR213" i="1"/>
  <c r="CS213" i="1"/>
  <c r="CO213" i="1"/>
  <c r="CQ213" i="1" s="1"/>
  <c r="CO214" i="1" l="1"/>
  <c r="CQ214" i="1" s="1"/>
  <c r="CR214" i="1"/>
  <c r="CS214" i="1"/>
  <c r="L175" i="1"/>
  <c r="M175" i="1" s="1"/>
  <c r="CG204" i="1"/>
  <c r="CH204" i="1"/>
  <c r="Y210" i="1" s="1"/>
  <c r="CI204" i="1"/>
  <c r="CJ204" i="1"/>
  <c r="CK204" i="1"/>
  <c r="CL204" i="1"/>
  <c r="CM204" i="1"/>
  <c r="U209" i="1"/>
  <c r="D176" i="1" l="1"/>
  <c r="E176" i="1" s="1"/>
  <c r="K176" i="1"/>
  <c r="B176" i="1"/>
  <c r="C176" i="1" s="1"/>
  <c r="U210" i="1"/>
  <c r="CG205" i="1"/>
  <c r="CH205" i="1"/>
  <c r="Y211" i="1" s="1"/>
  <c r="CI205" i="1"/>
  <c r="CJ205" i="1"/>
  <c r="CK205" i="1"/>
  <c r="CL205" i="1"/>
  <c r="CM205" i="1" s="1"/>
  <c r="CR215" i="1"/>
  <c r="CS215" i="1"/>
  <c r="CO215" i="1"/>
  <c r="CQ215" i="1" s="1"/>
  <c r="CG206" i="1" l="1"/>
  <c r="CH206" i="1"/>
  <c r="Y212" i="1" s="1"/>
  <c r="CI206" i="1"/>
  <c r="CJ206" i="1"/>
  <c r="U211" i="1"/>
  <c r="CK206" i="1"/>
  <c r="CL206" i="1"/>
  <c r="CM206" i="1" s="1"/>
  <c r="W176" i="1"/>
  <c r="L176" i="1"/>
  <c r="M176" i="1" s="1"/>
  <c r="CO216" i="1"/>
  <c r="CQ216" i="1" s="1"/>
  <c r="CS216" i="1"/>
  <c r="CR216" i="1"/>
  <c r="CJ207" i="1" l="1"/>
  <c r="CK207" i="1"/>
  <c r="CL207" i="1"/>
  <c r="CM207" i="1"/>
  <c r="U212" i="1"/>
  <c r="CI207" i="1"/>
  <c r="CG207" i="1"/>
  <c r="CH207" i="1"/>
  <c r="Y213" i="1" s="1"/>
  <c r="K177" i="1"/>
  <c r="D177" i="1"/>
  <c r="E177" i="1" s="1"/>
  <c r="B177" i="1"/>
  <c r="C177" i="1" s="1"/>
  <c r="W177" i="1" s="1"/>
  <c r="CR217" i="1"/>
  <c r="CS217" i="1"/>
  <c r="CO217" i="1"/>
  <c r="CQ217" i="1" s="1"/>
  <c r="CO218" i="1" l="1"/>
  <c r="CQ218" i="1" s="1"/>
  <c r="CR218" i="1"/>
  <c r="CS218" i="1"/>
  <c r="CG208" i="1"/>
  <c r="CH208" i="1"/>
  <c r="Y214" i="1" s="1"/>
  <c r="CI208" i="1"/>
  <c r="CJ208" i="1"/>
  <c r="CK208" i="1"/>
  <c r="CL208" i="1"/>
  <c r="CM208" i="1" s="1"/>
  <c r="U213" i="1"/>
  <c r="L177" i="1"/>
  <c r="M177" i="1" s="1"/>
  <c r="CG209" i="1" l="1"/>
  <c r="U214" i="1"/>
  <c r="CH209" i="1"/>
  <c r="Y215" i="1" s="1"/>
  <c r="CI209" i="1"/>
  <c r="CJ209" i="1"/>
  <c r="CK209" i="1"/>
  <c r="CL209" i="1"/>
  <c r="CM209" i="1" s="1"/>
  <c r="D178" i="1"/>
  <c r="E178" i="1" s="1"/>
  <c r="K178" i="1"/>
  <c r="B178" i="1"/>
  <c r="C178" i="1" s="1"/>
  <c r="CR219" i="1"/>
  <c r="CS219" i="1"/>
  <c r="CO219" i="1"/>
  <c r="CQ219" i="1" s="1"/>
  <c r="W178" i="1" l="1"/>
  <c r="L178" i="1"/>
  <c r="M178" i="1" s="1"/>
  <c r="CG210" i="1"/>
  <c r="CH210" i="1"/>
  <c r="Y216" i="1" s="1"/>
  <c r="CI210" i="1"/>
  <c r="CJ210" i="1"/>
  <c r="U215" i="1"/>
  <c r="CL210" i="1"/>
  <c r="CM210" i="1" s="1"/>
  <c r="CK210" i="1"/>
  <c r="S121" i="1"/>
  <c r="CO220" i="1"/>
  <c r="CQ220" i="1" s="1"/>
  <c r="CR220" i="1" s="1"/>
  <c r="CS220" i="1"/>
  <c r="CO221" i="1" l="1"/>
  <c r="CQ221" i="1" s="1"/>
  <c r="CR221" i="1"/>
  <c r="CS221" i="1"/>
  <c r="CG211" i="1"/>
  <c r="CH211" i="1"/>
  <c r="Y217" i="1" s="1"/>
  <c r="CI211" i="1"/>
  <c r="U216" i="1"/>
  <c r="CJ211" i="1"/>
  <c r="CK211" i="1"/>
  <c r="CL211" i="1"/>
  <c r="CM211" i="1"/>
  <c r="K179" i="1"/>
  <c r="B179" i="1"/>
  <c r="C179" i="1" s="1"/>
  <c r="D179" i="1"/>
  <c r="E179" i="1" s="1"/>
  <c r="S110" i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W179" i="1" l="1"/>
  <c r="L179" i="1"/>
  <c r="M179" i="1" s="1"/>
  <c r="CG212" i="1"/>
  <c r="CH212" i="1"/>
  <c r="Y218" i="1" s="1"/>
  <c r="CI212" i="1"/>
  <c r="CL212" i="1"/>
  <c r="CM212" i="1"/>
  <c r="U217" i="1"/>
  <c r="CJ212" i="1"/>
  <c r="CK212" i="1"/>
  <c r="CS222" i="1"/>
  <c r="CO222" i="1"/>
  <c r="CQ222" i="1" s="1"/>
  <c r="CR222" i="1" s="1"/>
  <c r="CO223" i="1" l="1"/>
  <c r="CQ223" i="1" s="1"/>
  <c r="CR223" i="1"/>
  <c r="CS223" i="1"/>
  <c r="CG213" i="1"/>
  <c r="CH213" i="1"/>
  <c r="Y219" i="1" s="1"/>
  <c r="CI213" i="1"/>
  <c r="U218" i="1"/>
  <c r="CJ213" i="1"/>
  <c r="CK213" i="1"/>
  <c r="CL213" i="1"/>
  <c r="CM213" i="1" s="1"/>
  <c r="D180" i="1"/>
  <c r="E180" i="1" s="1"/>
  <c r="K180" i="1"/>
  <c r="B180" i="1"/>
  <c r="C180" i="1" s="1"/>
  <c r="W180" i="1" s="1"/>
  <c r="CG214" i="1" l="1"/>
  <c r="CH214" i="1"/>
  <c r="Y220" i="1" s="1"/>
  <c r="CI214" i="1"/>
  <c r="U219" i="1"/>
  <c r="CJ214" i="1"/>
  <c r="CL214" i="1"/>
  <c r="CM214" i="1"/>
  <c r="CK214" i="1"/>
  <c r="CO224" i="1"/>
  <c r="CQ224" i="1" s="1"/>
  <c r="CR224" i="1"/>
  <c r="CS224" i="1"/>
  <c r="L180" i="1"/>
  <c r="M180" i="1" s="1"/>
  <c r="CO225" i="1" l="1"/>
  <c r="CQ225" i="1" s="1"/>
  <c r="CR225" i="1" s="1"/>
  <c r="CS225" i="1"/>
  <c r="K181" i="1"/>
  <c r="B181" i="1"/>
  <c r="C181" i="1" s="1"/>
  <c r="W181" i="1" s="1"/>
  <c r="D181" i="1"/>
  <c r="E181" i="1" s="1"/>
  <c r="CG215" i="1"/>
  <c r="CH215" i="1"/>
  <c r="Y221" i="1" s="1"/>
  <c r="CI215" i="1"/>
  <c r="U220" i="1"/>
  <c r="CJ215" i="1"/>
  <c r="CK215" i="1"/>
  <c r="CL215" i="1"/>
  <c r="CM215" i="1" s="1"/>
  <c r="CG216" i="1" l="1"/>
  <c r="CH216" i="1"/>
  <c r="Y222" i="1" s="1"/>
  <c r="CI216" i="1"/>
  <c r="CL216" i="1"/>
  <c r="CM216" i="1"/>
  <c r="CJ216" i="1"/>
  <c r="CK216" i="1"/>
  <c r="U221" i="1"/>
  <c r="CO226" i="1"/>
  <c r="CQ226" i="1" s="1"/>
  <c r="CR226" i="1" s="1"/>
  <c r="CS226" i="1"/>
  <c r="L181" i="1"/>
  <c r="M181" i="1" s="1"/>
  <c r="CS227" i="1" l="1"/>
  <c r="CO227" i="1"/>
  <c r="CQ227" i="1" s="1"/>
  <c r="CR227" i="1" s="1"/>
  <c r="D182" i="1"/>
  <c r="E182" i="1" s="1"/>
  <c r="K182" i="1"/>
  <c r="B182" i="1"/>
  <c r="C182" i="1" s="1"/>
  <c r="CG217" i="1"/>
  <c r="CH217" i="1"/>
  <c r="Y223" i="1" s="1"/>
  <c r="CI217" i="1"/>
  <c r="CJ217" i="1"/>
  <c r="CK217" i="1"/>
  <c r="CM217" i="1"/>
  <c r="U222" i="1"/>
  <c r="CL217" i="1"/>
  <c r="W182" i="1" l="1"/>
  <c r="L182" i="1"/>
  <c r="M182" i="1" s="1"/>
  <c r="CO228" i="1"/>
  <c r="CQ228" i="1" s="1"/>
  <c r="CR228" i="1"/>
  <c r="CS228" i="1"/>
  <c r="CG218" i="1"/>
  <c r="CH218" i="1"/>
  <c r="Y224" i="1" s="1"/>
  <c r="CI218" i="1"/>
  <c r="CJ218" i="1"/>
  <c r="CL218" i="1"/>
  <c r="CM218" i="1" s="1"/>
  <c r="U223" i="1"/>
  <c r="CK218" i="1"/>
  <c r="U224" i="1" l="1"/>
  <c r="CG219" i="1"/>
  <c r="CH219" i="1"/>
  <c r="Y225" i="1" s="1"/>
  <c r="CI219" i="1"/>
  <c r="CJ219" i="1"/>
  <c r="CK219" i="1"/>
  <c r="CL219" i="1"/>
  <c r="CM219" i="1"/>
  <c r="CS229" i="1"/>
  <c r="CO229" i="1"/>
  <c r="CQ229" i="1" s="1"/>
  <c r="CR229" i="1" s="1"/>
  <c r="K183" i="1"/>
  <c r="B183" i="1"/>
  <c r="C183" i="1"/>
  <c r="W183" i="1" s="1"/>
  <c r="D183" i="1"/>
  <c r="E183" i="1" s="1"/>
  <c r="CO230" i="1" l="1"/>
  <c r="CQ230" i="1" s="1"/>
  <c r="CS230" i="1"/>
  <c r="CR230" i="1"/>
  <c r="L183" i="1"/>
  <c r="M183" i="1" s="1"/>
  <c r="CG220" i="1"/>
  <c r="CH220" i="1"/>
  <c r="Y226" i="1" s="1"/>
  <c r="CK220" i="1"/>
  <c r="CL220" i="1"/>
  <c r="CM220" i="1"/>
  <c r="U225" i="1"/>
  <c r="CI220" i="1"/>
  <c r="CJ220" i="1"/>
  <c r="D184" i="1" l="1"/>
  <c r="E184" i="1" s="1"/>
  <c r="K184" i="1"/>
  <c r="B184" i="1"/>
  <c r="C184" i="1" s="1"/>
  <c r="CS231" i="1"/>
  <c r="CO231" i="1"/>
  <c r="CQ231" i="1" s="1"/>
  <c r="CR231" i="1" s="1"/>
  <c r="CG221" i="1"/>
  <c r="CH221" i="1"/>
  <c r="Y227" i="1" s="1"/>
  <c r="CI221" i="1"/>
  <c r="CK221" i="1"/>
  <c r="CJ221" i="1"/>
  <c r="CL221" i="1"/>
  <c r="CM221" i="1" s="1"/>
  <c r="U226" i="1"/>
  <c r="CG222" i="1" l="1"/>
  <c r="CH222" i="1"/>
  <c r="Y228" i="1" s="1"/>
  <c r="U227" i="1"/>
  <c r="CI222" i="1"/>
  <c r="CJ222" i="1"/>
  <c r="CK222" i="1"/>
  <c r="CL222" i="1"/>
  <c r="CM222" i="1"/>
  <c r="CO232" i="1"/>
  <c r="CQ232" i="1" s="1"/>
  <c r="CR232" i="1" s="1"/>
  <c r="CS232" i="1"/>
  <c r="W184" i="1"/>
  <c r="L184" i="1"/>
  <c r="M184" i="1" s="1"/>
  <c r="CS233" i="1" l="1"/>
  <c r="CO233" i="1"/>
  <c r="CQ233" i="1" s="1"/>
  <c r="CR233" i="1" s="1"/>
  <c r="K185" i="1"/>
  <c r="B185" i="1"/>
  <c r="C185" i="1" s="1"/>
  <c r="W185" i="1" s="1"/>
  <c r="D185" i="1"/>
  <c r="E185" i="1" s="1"/>
  <c r="CJ223" i="1"/>
  <c r="CK223" i="1"/>
  <c r="CL223" i="1"/>
  <c r="CM223" i="1" s="1"/>
  <c r="CG223" i="1"/>
  <c r="CH223" i="1"/>
  <c r="Y229" i="1" s="1"/>
  <c r="CI223" i="1"/>
  <c r="U228" i="1"/>
  <c r="CG224" i="1" l="1"/>
  <c r="U229" i="1"/>
  <c r="CH224" i="1"/>
  <c r="Y230" i="1" s="1"/>
  <c r="CJ224" i="1"/>
  <c r="CL224" i="1"/>
  <c r="CM224" i="1"/>
  <c r="CI224" i="1"/>
  <c r="CK224" i="1"/>
  <c r="CO234" i="1"/>
  <c r="CQ234" i="1" s="1"/>
  <c r="CR234" i="1" s="1"/>
  <c r="CS234" i="1"/>
  <c r="L185" i="1"/>
  <c r="M185" i="1" s="1"/>
  <c r="CS235" i="1" l="1"/>
  <c r="CO235" i="1"/>
  <c r="CQ235" i="1" s="1"/>
  <c r="CR235" i="1"/>
  <c r="D186" i="1"/>
  <c r="E186" i="1" s="1"/>
  <c r="K186" i="1"/>
  <c r="B186" i="1"/>
  <c r="C186" i="1" s="1"/>
  <c r="CG225" i="1"/>
  <c r="CH225" i="1"/>
  <c r="Y231" i="1" s="1"/>
  <c r="CI225" i="1"/>
  <c r="CJ225" i="1"/>
  <c r="CK225" i="1"/>
  <c r="CL225" i="1"/>
  <c r="CM225" i="1" s="1"/>
  <c r="U230" i="1"/>
  <c r="CG226" i="1" l="1"/>
  <c r="U231" i="1"/>
  <c r="CH226" i="1"/>
  <c r="Y232" i="1" s="1"/>
  <c r="CI226" i="1"/>
  <c r="CJ226" i="1"/>
  <c r="CL226" i="1"/>
  <c r="CK226" i="1"/>
  <c r="CM226" i="1"/>
  <c r="W186" i="1"/>
  <c r="L186" i="1"/>
  <c r="M186" i="1" s="1"/>
  <c r="CO236" i="1"/>
  <c r="CQ236" i="1" s="1"/>
  <c r="CS236" i="1"/>
  <c r="CR236" i="1"/>
  <c r="CS237" i="1" l="1"/>
  <c r="CO237" i="1"/>
  <c r="CQ237" i="1" s="1"/>
  <c r="CR237" i="1"/>
  <c r="K187" i="1"/>
  <c r="B187" i="1"/>
  <c r="C187" i="1"/>
  <c r="W187" i="1" s="1"/>
  <c r="D187" i="1"/>
  <c r="E187" i="1" s="1"/>
  <c r="CG227" i="1"/>
  <c r="CH227" i="1"/>
  <c r="Y233" i="1" s="1"/>
  <c r="U232" i="1"/>
  <c r="CI227" i="1"/>
  <c r="CL227" i="1"/>
  <c r="CM227" i="1"/>
  <c r="CK227" i="1"/>
  <c r="CJ227" i="1"/>
  <c r="CG228" i="1" l="1"/>
  <c r="CH228" i="1"/>
  <c r="Y234" i="1" s="1"/>
  <c r="CI228" i="1"/>
  <c r="U233" i="1"/>
  <c r="CJ228" i="1"/>
  <c r="CK228" i="1"/>
  <c r="CL228" i="1"/>
  <c r="CM228" i="1"/>
  <c r="CO238" i="1"/>
  <c r="CQ238" i="1" s="1"/>
  <c r="CS238" i="1"/>
  <c r="CR238" i="1"/>
  <c r="L187" i="1"/>
  <c r="M187" i="1" s="1"/>
  <c r="D188" i="1" l="1"/>
  <c r="E188" i="1" s="1"/>
  <c r="K188" i="1"/>
  <c r="B188" i="1"/>
  <c r="C188" i="1" s="1"/>
  <c r="CS239" i="1"/>
  <c r="CO239" i="1"/>
  <c r="CQ239" i="1" s="1"/>
  <c r="CR239" i="1" s="1"/>
  <c r="CG229" i="1"/>
  <c r="CI229" i="1"/>
  <c r="CJ229" i="1"/>
  <c r="U234" i="1"/>
  <c r="CH229" i="1"/>
  <c r="Y235" i="1" s="1"/>
  <c r="CK229" i="1"/>
  <c r="CL229" i="1"/>
  <c r="CM229" i="1" s="1"/>
  <c r="CG230" i="1" l="1"/>
  <c r="CJ230" i="1"/>
  <c r="CK230" i="1"/>
  <c r="U235" i="1"/>
  <c r="CH230" i="1"/>
  <c r="Y236" i="1" s="1"/>
  <c r="CI230" i="1"/>
  <c r="CL230" i="1"/>
  <c r="CM230" i="1" s="1"/>
  <c r="CO240" i="1"/>
  <c r="CQ240" i="1" s="1"/>
  <c r="CR240" i="1" s="1"/>
  <c r="CS240" i="1"/>
  <c r="W188" i="1"/>
  <c r="L188" i="1"/>
  <c r="M188" i="1" s="1"/>
  <c r="CS241" i="1" l="1"/>
  <c r="CO241" i="1"/>
  <c r="CQ241" i="1" s="1"/>
  <c r="CR241" i="1"/>
  <c r="CH231" i="1"/>
  <c r="Y237" i="1" s="1"/>
  <c r="CJ231" i="1"/>
  <c r="CK231" i="1"/>
  <c r="U236" i="1"/>
  <c r="CI231" i="1"/>
  <c r="CL231" i="1"/>
  <c r="CM231" i="1"/>
  <c r="CG231" i="1"/>
  <c r="K189" i="1"/>
  <c r="D189" i="1"/>
  <c r="E189" i="1" s="1"/>
  <c r="B189" i="1"/>
  <c r="C189" i="1" s="1"/>
  <c r="W189" i="1" s="1"/>
  <c r="L189" i="1" l="1"/>
  <c r="M189" i="1" s="1"/>
  <c r="CO242" i="1"/>
  <c r="CQ242" i="1" s="1"/>
  <c r="CR242" i="1"/>
  <c r="CS242" i="1"/>
  <c r="CJ232" i="1"/>
  <c r="CK232" i="1"/>
  <c r="U237" i="1"/>
  <c r="CL232" i="1"/>
  <c r="CM232" i="1" s="1"/>
  <c r="CI232" i="1"/>
  <c r="CH232" i="1"/>
  <c r="Y238" i="1" s="1"/>
  <c r="CG232" i="1"/>
  <c r="CH233" i="1" l="1"/>
  <c r="Y239" i="1" s="1"/>
  <c r="CJ233" i="1"/>
  <c r="CK233" i="1"/>
  <c r="U238" i="1"/>
  <c r="CG233" i="1"/>
  <c r="CI233" i="1"/>
  <c r="CL233" i="1"/>
  <c r="CM233" i="1"/>
  <c r="CS243" i="1"/>
  <c r="CO243" i="1"/>
  <c r="CQ243" i="1" s="1"/>
  <c r="CR243" i="1" s="1"/>
  <c r="D190" i="1"/>
  <c r="E190" i="1" s="1"/>
  <c r="B190" i="1"/>
  <c r="C190" i="1" s="1"/>
  <c r="K190" i="1"/>
  <c r="CO244" i="1" l="1"/>
  <c r="CQ244" i="1" s="1"/>
  <c r="CR244" i="1"/>
  <c r="CS244" i="1"/>
  <c r="W190" i="1"/>
  <c r="L190" i="1"/>
  <c r="M190" i="1" s="1"/>
  <c r="CJ234" i="1"/>
  <c r="CK234" i="1"/>
  <c r="U239" i="1"/>
  <c r="CG234" i="1"/>
  <c r="CH234" i="1"/>
  <c r="Y240" i="1" s="1"/>
  <c r="CI234" i="1"/>
  <c r="CL234" i="1"/>
  <c r="CM234" i="1" s="1"/>
  <c r="CH235" i="1" l="1"/>
  <c r="Y241" i="1" s="1"/>
  <c r="CJ235" i="1"/>
  <c r="CK235" i="1"/>
  <c r="CG235" i="1"/>
  <c r="CI235" i="1"/>
  <c r="CL235" i="1"/>
  <c r="CM235" i="1"/>
  <c r="U240" i="1"/>
  <c r="CS245" i="1"/>
  <c r="CO245" i="1"/>
  <c r="CQ245" i="1" s="1"/>
  <c r="CR245" i="1" s="1"/>
  <c r="K191" i="1"/>
  <c r="B191" i="1"/>
  <c r="C191" i="1"/>
  <c r="W191" i="1" s="1"/>
  <c r="D191" i="1"/>
  <c r="E191" i="1" s="1"/>
  <c r="S133" i="1" l="1"/>
  <c r="CO246" i="1"/>
  <c r="CQ246" i="1" s="1"/>
  <c r="CR246" i="1"/>
  <c r="CS246" i="1"/>
  <c r="CJ236" i="1"/>
  <c r="CK236" i="1"/>
  <c r="U241" i="1"/>
  <c r="CG236" i="1"/>
  <c r="CH236" i="1"/>
  <c r="Y242" i="1" s="1"/>
  <c r="CI236" i="1"/>
  <c r="CL236" i="1"/>
  <c r="CM236" i="1" s="1"/>
  <c r="L191" i="1"/>
  <c r="M191" i="1" s="1"/>
  <c r="CH237" i="1" l="1"/>
  <c r="Y243" i="1" s="1"/>
  <c r="CJ237" i="1"/>
  <c r="CK237" i="1"/>
  <c r="CG237" i="1"/>
  <c r="CI237" i="1"/>
  <c r="CL237" i="1"/>
  <c r="CM237" i="1"/>
  <c r="U242" i="1"/>
  <c r="D192" i="1"/>
  <c r="E192" i="1" s="1"/>
  <c r="B192" i="1"/>
  <c r="C192" i="1" s="1"/>
  <c r="W192" i="1" s="1"/>
  <c r="K192" i="1"/>
  <c r="CS247" i="1"/>
  <c r="CR247" i="1"/>
  <c r="CO247" i="1"/>
  <c r="CQ247" i="1" s="1"/>
  <c r="S122" i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L192" i="1" l="1"/>
  <c r="M192" i="1" s="1"/>
  <c r="CJ238" i="1"/>
  <c r="CK238" i="1"/>
  <c r="U243" i="1"/>
  <c r="CI238" i="1"/>
  <c r="CL238" i="1"/>
  <c r="CM238" i="1" s="1"/>
  <c r="CG238" i="1"/>
  <c r="CH238" i="1"/>
  <c r="Y244" i="1" s="1"/>
  <c r="CO248" i="1"/>
  <c r="CQ248" i="1" s="1"/>
  <c r="CR248" i="1" s="1"/>
  <c r="CS248" i="1"/>
  <c r="CS249" i="1" l="1"/>
  <c r="CO249" i="1"/>
  <c r="CQ249" i="1" s="1"/>
  <c r="CR249" i="1"/>
  <c r="CH239" i="1"/>
  <c r="Y245" i="1" s="1"/>
  <c r="CJ239" i="1"/>
  <c r="CG239" i="1"/>
  <c r="CI239" i="1"/>
  <c r="CK239" i="1"/>
  <c r="CL239" i="1"/>
  <c r="CM239" i="1" s="1"/>
  <c r="U244" i="1"/>
  <c r="K193" i="1"/>
  <c r="L193" i="1" s="1"/>
  <c r="M193" i="1" s="1"/>
  <c r="B193" i="1"/>
  <c r="C193" i="1"/>
  <c r="W193" i="1" s="1"/>
  <c r="D193" i="1"/>
  <c r="E193" i="1" s="1"/>
  <c r="B194" i="1" l="1"/>
  <c r="C194" i="1" s="1"/>
  <c r="D194" i="1"/>
  <c r="E194" i="1" s="1"/>
  <c r="K194" i="1"/>
  <c r="CJ240" i="1"/>
  <c r="CK240" i="1"/>
  <c r="U245" i="1"/>
  <c r="CG240" i="1"/>
  <c r="CH240" i="1"/>
  <c r="Y246" i="1" s="1"/>
  <c r="CI240" i="1"/>
  <c r="CL240" i="1"/>
  <c r="CM240" i="1" s="1"/>
  <c r="CO250" i="1"/>
  <c r="CQ250" i="1" s="1"/>
  <c r="CR250" i="1" s="1"/>
  <c r="CS250" i="1"/>
  <c r="CS251" i="1" l="1"/>
  <c r="CO251" i="1"/>
  <c r="CQ251" i="1" s="1"/>
  <c r="CR251" i="1"/>
  <c r="U246" i="1"/>
  <c r="CG241" i="1"/>
  <c r="CH241" i="1"/>
  <c r="Y247" i="1" s="1"/>
  <c r="CI241" i="1"/>
  <c r="CL241" i="1"/>
  <c r="CM241" i="1" s="1"/>
  <c r="CK241" i="1"/>
  <c r="CJ241" i="1"/>
  <c r="W194" i="1"/>
  <c r="L194" i="1"/>
  <c r="M194" i="1" s="1"/>
  <c r="CJ242" i="1" l="1"/>
  <c r="CK242" i="1"/>
  <c r="U247" i="1"/>
  <c r="CI242" i="1"/>
  <c r="CL242" i="1"/>
  <c r="CM242" i="1" s="1"/>
  <c r="CG242" i="1"/>
  <c r="CH242" i="1"/>
  <c r="Y248" i="1" s="1"/>
  <c r="K195" i="1"/>
  <c r="B195" i="1"/>
  <c r="C195" i="1" s="1"/>
  <c r="W195" i="1" s="1"/>
  <c r="D195" i="1"/>
  <c r="E195" i="1" s="1"/>
  <c r="CO252" i="1"/>
  <c r="CQ252" i="1" s="1"/>
  <c r="CR252" i="1" s="1"/>
  <c r="CS252" i="1"/>
  <c r="CS253" i="1" l="1"/>
  <c r="CO253" i="1"/>
  <c r="CQ253" i="1" s="1"/>
  <c r="CR253" i="1"/>
  <c r="CI243" i="1"/>
  <c r="CJ243" i="1"/>
  <c r="CK243" i="1"/>
  <c r="CL243" i="1"/>
  <c r="CM243" i="1"/>
  <c r="U248" i="1"/>
  <c r="CG243" i="1"/>
  <c r="CH243" i="1"/>
  <c r="Y249" i="1" s="1"/>
  <c r="L195" i="1"/>
  <c r="M195" i="1" s="1"/>
  <c r="B196" i="1" l="1"/>
  <c r="C196" i="1" s="1"/>
  <c r="D196" i="1"/>
  <c r="E196" i="1" s="1"/>
  <c r="K196" i="1"/>
  <c r="CO254" i="1"/>
  <c r="CQ254" i="1" s="1"/>
  <c r="CR254" i="1" s="1"/>
  <c r="CS254" i="1"/>
  <c r="CJ244" i="1"/>
  <c r="CK244" i="1"/>
  <c r="U249" i="1"/>
  <c r="CM244" i="1"/>
  <c r="CG244" i="1"/>
  <c r="CH244" i="1"/>
  <c r="Y250" i="1" s="1"/>
  <c r="CI244" i="1"/>
  <c r="CL244" i="1"/>
  <c r="CS255" i="1" l="1"/>
  <c r="CO255" i="1"/>
  <c r="CQ255" i="1" s="1"/>
  <c r="CR255" i="1" s="1"/>
  <c r="W196" i="1"/>
  <c r="L196" i="1"/>
  <c r="M196" i="1" s="1"/>
  <c r="CG245" i="1"/>
  <c r="CH245" i="1"/>
  <c r="Y251" i="1" s="1"/>
  <c r="CI245" i="1"/>
  <c r="CJ245" i="1"/>
  <c r="CK245" i="1"/>
  <c r="CL245" i="1"/>
  <c r="CM245" i="1"/>
  <c r="U250" i="1"/>
  <c r="CS256" i="1" l="1"/>
  <c r="CO256" i="1"/>
  <c r="CQ256" i="1" s="1"/>
  <c r="CR256" i="1" s="1"/>
  <c r="CJ246" i="1"/>
  <c r="CK246" i="1"/>
  <c r="U251" i="1"/>
  <c r="CG246" i="1"/>
  <c r="CH246" i="1"/>
  <c r="Y252" i="1" s="1"/>
  <c r="CI246" i="1"/>
  <c r="CL246" i="1"/>
  <c r="CM246" i="1" s="1"/>
  <c r="K197" i="1"/>
  <c r="B197" i="1"/>
  <c r="C197" i="1"/>
  <c r="W197" i="1" s="1"/>
  <c r="D197" i="1"/>
  <c r="E197" i="1" s="1"/>
  <c r="CG247" i="1" l="1"/>
  <c r="CH247" i="1"/>
  <c r="Y253" i="1" s="1"/>
  <c r="CI247" i="1"/>
  <c r="CJ247" i="1"/>
  <c r="CK247" i="1"/>
  <c r="CL247" i="1"/>
  <c r="CM247" i="1"/>
  <c r="U252" i="1"/>
  <c r="CS257" i="1"/>
  <c r="CO257" i="1"/>
  <c r="CQ257" i="1" s="1"/>
  <c r="CR257" i="1" s="1"/>
  <c r="L197" i="1"/>
  <c r="M197" i="1" s="1"/>
  <c r="CO258" i="1" l="1"/>
  <c r="CQ258" i="1" s="1"/>
  <c r="CR258" i="1"/>
  <c r="CS258" i="1"/>
  <c r="CJ248" i="1"/>
  <c r="CK248" i="1"/>
  <c r="U253" i="1"/>
  <c r="CG248" i="1"/>
  <c r="CH248" i="1"/>
  <c r="Y254" i="1" s="1"/>
  <c r="CI248" i="1"/>
  <c r="CL248" i="1"/>
  <c r="CM248" i="1" s="1"/>
  <c r="B198" i="1"/>
  <c r="C198" i="1" s="1"/>
  <c r="W198" i="1" s="1"/>
  <c r="D198" i="1"/>
  <c r="E198" i="1" s="1"/>
  <c r="K198" i="1"/>
  <c r="U254" i="1" l="1"/>
  <c r="CG249" i="1"/>
  <c r="CH249" i="1"/>
  <c r="Y255" i="1" s="1"/>
  <c r="CI249" i="1"/>
  <c r="CK249" i="1"/>
  <c r="CL249" i="1"/>
  <c r="CM249" i="1" s="1"/>
  <c r="CJ249" i="1"/>
  <c r="L198" i="1"/>
  <c r="M198" i="1" s="1"/>
  <c r="CS259" i="1"/>
  <c r="CO259" i="1"/>
  <c r="CQ259" i="1" s="1"/>
  <c r="CR259" i="1" s="1"/>
  <c r="CS260" i="1" l="1"/>
  <c r="CO260" i="1"/>
  <c r="CQ260" i="1" s="1"/>
  <c r="CR260" i="1" s="1"/>
  <c r="CJ250" i="1"/>
  <c r="CK250" i="1"/>
  <c r="U255" i="1"/>
  <c r="CI250" i="1"/>
  <c r="CL250" i="1"/>
  <c r="CM250" i="1" s="1"/>
  <c r="CG250" i="1"/>
  <c r="CH250" i="1"/>
  <c r="Y256" i="1" s="1"/>
  <c r="K199" i="1"/>
  <c r="B199" i="1"/>
  <c r="C199" i="1"/>
  <c r="W199" i="1" s="1"/>
  <c r="D199" i="1"/>
  <c r="E199" i="1" s="1"/>
  <c r="CI251" i="1" l="1"/>
  <c r="CJ251" i="1"/>
  <c r="CK251" i="1"/>
  <c r="CL251" i="1"/>
  <c r="CM251" i="1"/>
  <c r="U256" i="1"/>
  <c r="CG251" i="1"/>
  <c r="CH251" i="1"/>
  <c r="Y257" i="1" s="1"/>
  <c r="CS261" i="1"/>
  <c r="CO261" i="1"/>
  <c r="CQ261" i="1" s="1"/>
  <c r="CR261" i="1" s="1"/>
  <c r="L199" i="1"/>
  <c r="M199" i="1" s="1"/>
  <c r="CO262" i="1" l="1"/>
  <c r="CQ262" i="1" s="1"/>
  <c r="CR262" i="1"/>
  <c r="CS262" i="1"/>
  <c r="CJ252" i="1"/>
  <c r="CK252" i="1"/>
  <c r="U257" i="1"/>
  <c r="CG252" i="1"/>
  <c r="CH252" i="1"/>
  <c r="Y258" i="1" s="1"/>
  <c r="CI252" i="1"/>
  <c r="CL252" i="1"/>
  <c r="CM252" i="1" s="1"/>
  <c r="B200" i="1"/>
  <c r="C200" i="1" s="1"/>
  <c r="W200" i="1" s="1"/>
  <c r="D200" i="1"/>
  <c r="E200" i="1" s="1"/>
  <c r="K200" i="1"/>
  <c r="CG253" i="1" l="1"/>
  <c r="CH253" i="1"/>
  <c r="Y259" i="1" s="1"/>
  <c r="CI253" i="1"/>
  <c r="CJ253" i="1"/>
  <c r="CK253" i="1"/>
  <c r="CL253" i="1"/>
  <c r="CM253" i="1"/>
  <c r="U258" i="1"/>
  <c r="L200" i="1"/>
  <c r="M200" i="1" s="1"/>
  <c r="CS263" i="1"/>
  <c r="CO263" i="1"/>
  <c r="CQ263" i="1" s="1"/>
  <c r="CR263" i="1" s="1"/>
  <c r="CS264" i="1" l="1"/>
  <c r="CO264" i="1"/>
  <c r="CQ264" i="1" s="1"/>
  <c r="CR264" i="1" s="1"/>
  <c r="CJ254" i="1"/>
  <c r="CK254" i="1"/>
  <c r="U259" i="1"/>
  <c r="CG254" i="1"/>
  <c r="CH254" i="1"/>
  <c r="Y260" i="1" s="1"/>
  <c r="CI254" i="1"/>
  <c r="CL254" i="1"/>
  <c r="CM254" i="1" s="1"/>
  <c r="K201" i="1"/>
  <c r="B201" i="1"/>
  <c r="C201" i="1"/>
  <c r="W201" i="1" s="1"/>
  <c r="D201" i="1"/>
  <c r="E201" i="1" s="1"/>
  <c r="U260" i="1" l="1"/>
  <c r="CG255" i="1"/>
  <c r="CH255" i="1"/>
  <c r="Y261" i="1" s="1"/>
  <c r="CI255" i="1"/>
  <c r="CJ255" i="1"/>
  <c r="CK255" i="1"/>
  <c r="CL255" i="1"/>
  <c r="CM255" i="1"/>
  <c r="CS265" i="1"/>
  <c r="CO265" i="1"/>
  <c r="CQ265" i="1" s="1"/>
  <c r="CR265" i="1" s="1"/>
  <c r="L201" i="1"/>
  <c r="M201" i="1" s="1"/>
  <c r="CO266" i="1" l="1"/>
  <c r="CQ266" i="1" s="1"/>
  <c r="CR266" i="1"/>
  <c r="CS266" i="1"/>
  <c r="CJ256" i="1"/>
  <c r="CK256" i="1"/>
  <c r="U261" i="1"/>
  <c r="CG256" i="1"/>
  <c r="CH256" i="1"/>
  <c r="Y262" i="1" s="1"/>
  <c r="CI256" i="1"/>
  <c r="CL256" i="1"/>
  <c r="CM256" i="1" s="1"/>
  <c r="B202" i="1"/>
  <c r="C202" i="1"/>
  <c r="W202" i="1" s="1"/>
  <c r="D202" i="1"/>
  <c r="E202" i="1" s="1"/>
  <c r="K202" i="1"/>
  <c r="L202" i="1"/>
  <c r="M202" i="1" s="1"/>
  <c r="K203" i="1" l="1"/>
  <c r="B203" i="1"/>
  <c r="C203" i="1"/>
  <c r="W203" i="1" s="1"/>
  <c r="D203" i="1"/>
  <c r="E203" i="1" s="1"/>
  <c r="CJ257" i="1"/>
  <c r="CK257" i="1"/>
  <c r="CL257" i="1"/>
  <c r="CM257" i="1"/>
  <c r="U262" i="1"/>
  <c r="CG257" i="1"/>
  <c r="CH257" i="1"/>
  <c r="Y263" i="1" s="1"/>
  <c r="CI257" i="1"/>
  <c r="CS267" i="1"/>
  <c r="CR267" i="1"/>
  <c r="CO267" i="1"/>
  <c r="CQ267" i="1" s="1"/>
  <c r="CO268" i="1" l="1"/>
  <c r="CQ268" i="1" s="1"/>
  <c r="CR268" i="1"/>
  <c r="CS268" i="1"/>
  <c r="CJ258" i="1"/>
  <c r="CK258" i="1"/>
  <c r="U263" i="1"/>
  <c r="CG258" i="1"/>
  <c r="CH258" i="1"/>
  <c r="Y264" i="1" s="1"/>
  <c r="CI258" i="1"/>
  <c r="CL258" i="1"/>
  <c r="CM258" i="1" s="1"/>
  <c r="L203" i="1"/>
  <c r="M203" i="1" s="1"/>
  <c r="CG259" i="1" l="1"/>
  <c r="CH259" i="1"/>
  <c r="Y265" i="1" s="1"/>
  <c r="U264" i="1"/>
  <c r="CI259" i="1"/>
  <c r="CJ259" i="1"/>
  <c r="CK259" i="1"/>
  <c r="CL259" i="1"/>
  <c r="CM259" i="1"/>
  <c r="K204" i="1"/>
  <c r="B204" i="1"/>
  <c r="C204" i="1"/>
  <c r="W204" i="1" s="1"/>
  <c r="D204" i="1"/>
  <c r="E204" i="1" s="1"/>
  <c r="CS269" i="1"/>
  <c r="CO269" i="1"/>
  <c r="CQ269" i="1" s="1"/>
  <c r="CR269" i="1" s="1"/>
  <c r="CS270" i="1" l="1"/>
  <c r="CO270" i="1"/>
  <c r="CQ270" i="1" s="1"/>
  <c r="CR270" i="1" s="1"/>
  <c r="CJ260" i="1"/>
  <c r="CK260" i="1"/>
  <c r="U265" i="1"/>
  <c r="CG260" i="1"/>
  <c r="CH260" i="1"/>
  <c r="Y266" i="1" s="1"/>
  <c r="CI260" i="1"/>
  <c r="CL260" i="1"/>
  <c r="CM260" i="1" s="1"/>
  <c r="L204" i="1"/>
  <c r="M204" i="1" s="1"/>
  <c r="CL261" i="1" l="1"/>
  <c r="CM261" i="1"/>
  <c r="CG261" i="1"/>
  <c r="CH261" i="1"/>
  <c r="Y267" i="1" s="1"/>
  <c r="CI261" i="1"/>
  <c r="CJ261" i="1"/>
  <c r="CK261" i="1"/>
  <c r="U266" i="1"/>
  <c r="CS271" i="1"/>
  <c r="CO271" i="1"/>
  <c r="CQ271" i="1" s="1"/>
  <c r="CR271" i="1" s="1"/>
  <c r="K205" i="1"/>
  <c r="B205" i="1"/>
  <c r="C205" i="1" s="1"/>
  <c r="W205" i="1" s="1"/>
  <c r="D205" i="1"/>
  <c r="E205" i="1" s="1"/>
  <c r="S145" i="1" l="1"/>
  <c r="CO272" i="1"/>
  <c r="CQ272" i="1" s="1"/>
  <c r="CR272" i="1"/>
  <c r="CS272" i="1"/>
  <c r="L205" i="1"/>
  <c r="M205" i="1" s="1"/>
  <c r="CJ262" i="1"/>
  <c r="CK262" i="1"/>
  <c r="U267" i="1"/>
  <c r="CG262" i="1"/>
  <c r="CH262" i="1"/>
  <c r="Y268" i="1" s="1"/>
  <c r="CI262" i="1"/>
  <c r="CL262" i="1"/>
  <c r="CM262" i="1" s="1"/>
  <c r="CG263" i="1" l="1"/>
  <c r="CH263" i="1"/>
  <c r="Y269" i="1" s="1"/>
  <c r="CI263" i="1"/>
  <c r="CJ263" i="1"/>
  <c r="CK263" i="1"/>
  <c r="CL263" i="1"/>
  <c r="CM263" i="1"/>
  <c r="U268" i="1"/>
  <c r="CS273" i="1"/>
  <c r="CO273" i="1"/>
  <c r="CQ273" i="1" s="1"/>
  <c r="CR273" i="1" s="1"/>
  <c r="B206" i="1"/>
  <c r="C206" i="1"/>
  <c r="W206" i="1" s="1"/>
  <c r="D206" i="1"/>
  <c r="E206" i="1" s="1"/>
  <c r="L206" i="1" s="1"/>
  <c r="M206" i="1" s="1"/>
  <c r="K206" i="1"/>
  <c r="S134" i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CO274" i="1" l="1"/>
  <c r="CQ274" i="1" s="1"/>
  <c r="CR274" i="1"/>
  <c r="CS274" i="1"/>
  <c r="K207" i="1"/>
  <c r="K219" i="1" s="1"/>
  <c r="K231" i="1" s="1"/>
  <c r="K243" i="1" s="1"/>
  <c r="K255" i="1" s="1"/>
  <c r="K267" i="1" s="1"/>
  <c r="K279" i="1" s="1"/>
  <c r="K291" i="1" s="1"/>
  <c r="K303" i="1" s="1"/>
  <c r="K315" i="1" s="1"/>
  <c r="K327" i="1" s="1"/>
  <c r="K339" i="1" s="1"/>
  <c r="K351" i="1" s="1"/>
  <c r="K363" i="1" s="1"/>
  <c r="K375" i="1" s="1"/>
  <c r="K387" i="1" s="1"/>
  <c r="K399" i="1" s="1"/>
  <c r="K411" i="1" s="1"/>
  <c r="B207" i="1"/>
  <c r="C207" i="1"/>
  <c r="W207" i="1" s="1"/>
  <c r="D207" i="1"/>
  <c r="E207" i="1" s="1"/>
  <c r="CJ264" i="1"/>
  <c r="CK264" i="1"/>
  <c r="U269" i="1"/>
  <c r="CG264" i="1"/>
  <c r="CH264" i="1"/>
  <c r="Y270" i="1" s="1"/>
  <c r="CI264" i="1"/>
  <c r="CL264" i="1"/>
  <c r="CM264" i="1" s="1"/>
  <c r="CJ265" i="1" l="1"/>
  <c r="CK265" i="1"/>
  <c r="CL265" i="1"/>
  <c r="CM265" i="1"/>
  <c r="U270" i="1"/>
  <c r="CG265" i="1"/>
  <c r="CH265" i="1"/>
  <c r="Y271" i="1" s="1"/>
  <c r="CI265" i="1"/>
  <c r="L207" i="1"/>
  <c r="M207" i="1" s="1"/>
  <c r="CO275" i="1"/>
  <c r="CQ275" i="1" s="1"/>
  <c r="CR275" i="1" s="1"/>
  <c r="CS275" i="1"/>
  <c r="CO276" i="1" l="1"/>
  <c r="CQ276" i="1" s="1"/>
  <c r="CR276" i="1"/>
  <c r="CS276" i="1"/>
  <c r="B208" i="1"/>
  <c r="D208" i="1"/>
  <c r="E208" i="1" s="1"/>
  <c r="K208" i="1"/>
  <c r="K220" i="1" s="1"/>
  <c r="K232" i="1" s="1"/>
  <c r="K244" i="1" s="1"/>
  <c r="K256" i="1" s="1"/>
  <c r="K268" i="1" s="1"/>
  <c r="K280" i="1" s="1"/>
  <c r="K292" i="1" s="1"/>
  <c r="K304" i="1" s="1"/>
  <c r="K316" i="1" s="1"/>
  <c r="K328" i="1" s="1"/>
  <c r="K340" i="1" s="1"/>
  <c r="K352" i="1" s="1"/>
  <c r="K364" i="1" s="1"/>
  <c r="K376" i="1" s="1"/>
  <c r="K388" i="1" s="1"/>
  <c r="K400" i="1" s="1"/>
  <c r="K412" i="1" s="1"/>
  <c r="C208" i="1"/>
  <c r="W208" i="1" s="1"/>
  <c r="L208" i="1"/>
  <c r="M208" i="1"/>
  <c r="CJ266" i="1"/>
  <c r="CK266" i="1"/>
  <c r="CG266" i="1"/>
  <c r="CH266" i="1"/>
  <c r="Y272" i="1" s="1"/>
  <c r="CI266" i="1"/>
  <c r="CL266" i="1"/>
  <c r="CM266" i="1"/>
  <c r="U271" i="1"/>
  <c r="U272" i="1" l="1"/>
  <c r="CG267" i="1"/>
  <c r="CH267" i="1"/>
  <c r="Y273" i="1" s="1"/>
  <c r="CI267" i="1"/>
  <c r="CJ267" i="1"/>
  <c r="CK267" i="1"/>
  <c r="CL267" i="1"/>
  <c r="CM267" i="1"/>
  <c r="K209" i="1"/>
  <c r="K221" i="1" s="1"/>
  <c r="K233" i="1" s="1"/>
  <c r="K245" i="1" s="1"/>
  <c r="K257" i="1" s="1"/>
  <c r="K269" i="1" s="1"/>
  <c r="K281" i="1" s="1"/>
  <c r="K293" i="1" s="1"/>
  <c r="K305" i="1" s="1"/>
  <c r="K317" i="1" s="1"/>
  <c r="K329" i="1" s="1"/>
  <c r="K341" i="1" s="1"/>
  <c r="K353" i="1" s="1"/>
  <c r="K365" i="1" s="1"/>
  <c r="K377" i="1" s="1"/>
  <c r="K389" i="1" s="1"/>
  <c r="K401" i="1" s="1"/>
  <c r="B209" i="1"/>
  <c r="C209" i="1"/>
  <c r="W209" i="1" s="1"/>
  <c r="D209" i="1"/>
  <c r="E209" i="1" s="1"/>
  <c r="CO277" i="1"/>
  <c r="CQ277" i="1" s="1"/>
  <c r="CR277" i="1" s="1"/>
  <c r="CS277" i="1"/>
  <c r="CO278" i="1" l="1"/>
  <c r="CQ278" i="1" s="1"/>
  <c r="CR278" i="1"/>
  <c r="CS278" i="1"/>
  <c r="L209" i="1"/>
  <c r="M209" i="1" s="1"/>
  <c r="CJ268" i="1"/>
  <c r="CK268" i="1"/>
  <c r="CL268" i="1"/>
  <c r="CM268" i="1"/>
  <c r="U273" i="1"/>
  <c r="CG268" i="1"/>
  <c r="CH268" i="1"/>
  <c r="Y274" i="1" s="1"/>
  <c r="CI268" i="1"/>
  <c r="K210" i="1" l="1"/>
  <c r="K222" i="1" s="1"/>
  <c r="K234" i="1" s="1"/>
  <c r="K246" i="1" s="1"/>
  <c r="K258" i="1" s="1"/>
  <c r="K270" i="1" s="1"/>
  <c r="K282" i="1" s="1"/>
  <c r="K294" i="1" s="1"/>
  <c r="K306" i="1" s="1"/>
  <c r="K318" i="1" s="1"/>
  <c r="K330" i="1" s="1"/>
  <c r="K342" i="1" s="1"/>
  <c r="K354" i="1" s="1"/>
  <c r="K366" i="1" s="1"/>
  <c r="K378" i="1" s="1"/>
  <c r="K390" i="1" s="1"/>
  <c r="K402" i="1" s="1"/>
  <c r="B210" i="1"/>
  <c r="C210" i="1"/>
  <c r="W210" i="1" s="1"/>
  <c r="D210" i="1"/>
  <c r="E210" i="1" s="1"/>
  <c r="CG269" i="1"/>
  <c r="CH269" i="1"/>
  <c r="Y275" i="1" s="1"/>
  <c r="CI269" i="1"/>
  <c r="CJ269" i="1"/>
  <c r="CK269" i="1"/>
  <c r="CL269" i="1"/>
  <c r="CM269" i="1"/>
  <c r="U274" i="1"/>
  <c r="CO279" i="1"/>
  <c r="CQ279" i="1" s="1"/>
  <c r="CR279" i="1" s="1"/>
  <c r="CS279" i="1"/>
  <c r="CO280" i="1" l="1"/>
  <c r="CQ280" i="1" s="1"/>
  <c r="CR280" i="1"/>
  <c r="CS280" i="1"/>
  <c r="CJ270" i="1"/>
  <c r="U275" i="1"/>
  <c r="CG270" i="1"/>
  <c r="CH270" i="1"/>
  <c r="Y276" i="1" s="1"/>
  <c r="CI270" i="1"/>
  <c r="CK270" i="1"/>
  <c r="CL270" i="1"/>
  <c r="CM270" i="1"/>
  <c r="L210" i="1"/>
  <c r="M210" i="1" s="1"/>
  <c r="K211" i="1" l="1"/>
  <c r="K223" i="1" s="1"/>
  <c r="K235" i="1" s="1"/>
  <c r="K247" i="1" s="1"/>
  <c r="K259" i="1" s="1"/>
  <c r="K271" i="1" s="1"/>
  <c r="K283" i="1" s="1"/>
  <c r="K295" i="1" s="1"/>
  <c r="K307" i="1" s="1"/>
  <c r="K319" i="1" s="1"/>
  <c r="K331" i="1" s="1"/>
  <c r="K343" i="1" s="1"/>
  <c r="K355" i="1" s="1"/>
  <c r="K367" i="1" s="1"/>
  <c r="K379" i="1" s="1"/>
  <c r="K391" i="1" s="1"/>
  <c r="K403" i="1" s="1"/>
  <c r="D211" i="1"/>
  <c r="E211" i="1" s="1"/>
  <c r="B211" i="1"/>
  <c r="C211" i="1" s="1"/>
  <c r="W211" i="1" s="1"/>
  <c r="CO281" i="1"/>
  <c r="CQ281" i="1" s="1"/>
  <c r="CR281" i="1" s="1"/>
  <c r="CS281" i="1"/>
  <c r="CJ271" i="1"/>
  <c r="CK271" i="1"/>
  <c r="CL271" i="1"/>
  <c r="CM271" i="1"/>
  <c r="CG271" i="1"/>
  <c r="CH271" i="1"/>
  <c r="Y277" i="1" s="1"/>
  <c r="CI271" i="1"/>
  <c r="U276" i="1"/>
  <c r="CO282" i="1" l="1"/>
  <c r="CQ282" i="1" s="1"/>
  <c r="CR282" i="1"/>
  <c r="CS282" i="1"/>
  <c r="CJ272" i="1"/>
  <c r="CG272" i="1"/>
  <c r="CH272" i="1"/>
  <c r="Y278" i="1" s="1"/>
  <c r="U277" i="1"/>
  <c r="CI272" i="1"/>
  <c r="CK272" i="1"/>
  <c r="CL272" i="1"/>
  <c r="CM272" i="1"/>
  <c r="L211" i="1"/>
  <c r="M211" i="1" s="1"/>
  <c r="B212" i="1" l="1"/>
  <c r="C212" i="1"/>
  <c r="W212" i="1" s="1"/>
  <c r="D212" i="1"/>
  <c r="E212" i="1" s="1"/>
  <c r="K212" i="1"/>
  <c r="K224" i="1" s="1"/>
  <c r="K236" i="1" s="1"/>
  <c r="K248" i="1" s="1"/>
  <c r="K260" i="1" s="1"/>
  <c r="K272" i="1" s="1"/>
  <c r="K284" i="1" s="1"/>
  <c r="K296" i="1" s="1"/>
  <c r="K308" i="1" s="1"/>
  <c r="K320" i="1" s="1"/>
  <c r="K332" i="1" s="1"/>
  <c r="K344" i="1" s="1"/>
  <c r="K356" i="1" s="1"/>
  <c r="K368" i="1" s="1"/>
  <c r="K380" i="1" s="1"/>
  <c r="K392" i="1" s="1"/>
  <c r="K404" i="1" s="1"/>
  <c r="L212" i="1"/>
  <c r="M212" i="1" s="1"/>
  <c r="CO283" i="1"/>
  <c r="CQ283" i="1" s="1"/>
  <c r="CR283" i="1" s="1"/>
  <c r="CS283" i="1"/>
  <c r="CM273" i="1"/>
  <c r="CG273" i="1"/>
  <c r="CH273" i="1"/>
  <c r="Y279" i="1" s="1"/>
  <c r="CI273" i="1"/>
  <c r="U278" i="1"/>
  <c r="CJ273" i="1"/>
  <c r="CK273" i="1"/>
  <c r="CL273" i="1"/>
  <c r="CO284" i="1" l="1"/>
  <c r="CQ284" i="1" s="1"/>
  <c r="CR284" i="1"/>
  <c r="CS284" i="1"/>
  <c r="K213" i="1"/>
  <c r="K225" i="1" s="1"/>
  <c r="K237" i="1" s="1"/>
  <c r="K249" i="1" s="1"/>
  <c r="K261" i="1" s="1"/>
  <c r="K273" i="1" s="1"/>
  <c r="K285" i="1" s="1"/>
  <c r="K297" i="1" s="1"/>
  <c r="K309" i="1" s="1"/>
  <c r="K321" i="1" s="1"/>
  <c r="K333" i="1" s="1"/>
  <c r="K345" i="1" s="1"/>
  <c r="K357" i="1" s="1"/>
  <c r="K369" i="1" s="1"/>
  <c r="K381" i="1" s="1"/>
  <c r="K393" i="1" s="1"/>
  <c r="K405" i="1" s="1"/>
  <c r="D213" i="1"/>
  <c r="E213" i="1" s="1"/>
  <c r="B213" i="1"/>
  <c r="C213" i="1" s="1"/>
  <c r="W213" i="1" s="1"/>
  <c r="CG274" i="1"/>
  <c r="CH274" i="1"/>
  <c r="Y280" i="1" s="1"/>
  <c r="CI274" i="1"/>
  <c r="CJ274" i="1"/>
  <c r="CK274" i="1"/>
  <c r="U279" i="1"/>
  <c r="CL274" i="1"/>
  <c r="CM274" i="1" s="1"/>
  <c r="CG275" i="1" l="1"/>
  <c r="CH275" i="1"/>
  <c r="Y281" i="1" s="1"/>
  <c r="CI275" i="1"/>
  <c r="CJ275" i="1"/>
  <c r="CK275" i="1"/>
  <c r="CL275" i="1"/>
  <c r="CM275" i="1"/>
  <c r="U280" i="1"/>
  <c r="L213" i="1"/>
  <c r="M213" i="1" s="1"/>
  <c r="CO285" i="1"/>
  <c r="CQ285" i="1" s="1"/>
  <c r="CR285" i="1" s="1"/>
  <c r="CS285" i="1"/>
  <c r="CO286" i="1" l="1"/>
  <c r="CQ286" i="1" s="1"/>
  <c r="CR286" i="1"/>
  <c r="CS286" i="1"/>
  <c r="CG276" i="1"/>
  <c r="CH276" i="1"/>
  <c r="Y282" i="1" s="1"/>
  <c r="CI276" i="1"/>
  <c r="CJ276" i="1"/>
  <c r="CK276" i="1"/>
  <c r="U281" i="1"/>
  <c r="CL276" i="1"/>
  <c r="CM276" i="1"/>
  <c r="B214" i="1"/>
  <c r="C214" i="1"/>
  <c r="W214" i="1" s="1"/>
  <c r="D214" i="1"/>
  <c r="E214" i="1" s="1"/>
  <c r="K214" i="1"/>
  <c r="K226" i="1" s="1"/>
  <c r="K238" i="1" s="1"/>
  <c r="K250" i="1" s="1"/>
  <c r="K262" i="1" s="1"/>
  <c r="K274" i="1" s="1"/>
  <c r="K286" i="1" s="1"/>
  <c r="K298" i="1" s="1"/>
  <c r="K310" i="1" s="1"/>
  <c r="K322" i="1" s="1"/>
  <c r="K334" i="1" s="1"/>
  <c r="K346" i="1" s="1"/>
  <c r="K358" i="1" s="1"/>
  <c r="K370" i="1" s="1"/>
  <c r="K382" i="1" s="1"/>
  <c r="K394" i="1" s="1"/>
  <c r="K406" i="1" s="1"/>
  <c r="CO287" i="1" l="1"/>
  <c r="CQ287" i="1" s="1"/>
  <c r="CR287" i="1"/>
  <c r="CS287" i="1"/>
  <c r="CG277" i="1"/>
  <c r="CI277" i="1"/>
  <c r="CJ277" i="1"/>
  <c r="CH277" i="1"/>
  <c r="Y283" i="1" s="1"/>
  <c r="CK277" i="1"/>
  <c r="CL277" i="1"/>
  <c r="CM277" i="1"/>
  <c r="U282" i="1"/>
  <c r="L214" i="1"/>
  <c r="M214" i="1" s="1"/>
  <c r="K215" i="1" l="1"/>
  <c r="K227" i="1" s="1"/>
  <c r="K239" i="1" s="1"/>
  <c r="K251" i="1" s="1"/>
  <c r="K263" i="1" s="1"/>
  <c r="K275" i="1" s="1"/>
  <c r="K287" i="1" s="1"/>
  <c r="K299" i="1" s="1"/>
  <c r="K311" i="1" s="1"/>
  <c r="K323" i="1" s="1"/>
  <c r="K335" i="1" s="1"/>
  <c r="K347" i="1" s="1"/>
  <c r="K359" i="1" s="1"/>
  <c r="K371" i="1" s="1"/>
  <c r="K383" i="1" s="1"/>
  <c r="K395" i="1" s="1"/>
  <c r="K407" i="1" s="1"/>
  <c r="D215" i="1"/>
  <c r="E215" i="1" s="1"/>
  <c r="B215" i="1"/>
  <c r="C215" i="1" s="1"/>
  <c r="W215" i="1" s="1"/>
  <c r="CO288" i="1"/>
  <c r="CQ288" i="1" s="1"/>
  <c r="CR288" i="1" s="1"/>
  <c r="CS288" i="1"/>
  <c r="CG278" i="1"/>
  <c r="CH278" i="1"/>
  <c r="Y284" i="1" s="1"/>
  <c r="CI278" i="1"/>
  <c r="CJ278" i="1"/>
  <c r="CK278" i="1"/>
  <c r="U283" i="1"/>
  <c r="CL278" i="1"/>
  <c r="CM278" i="1" s="1"/>
  <c r="CG279" i="1" l="1"/>
  <c r="CI279" i="1"/>
  <c r="U284" i="1"/>
  <c r="CH279" i="1"/>
  <c r="Y285" i="1" s="1"/>
  <c r="CJ279" i="1"/>
  <c r="CK279" i="1"/>
  <c r="CL279" i="1"/>
  <c r="CM279" i="1"/>
  <c r="CO289" i="1"/>
  <c r="CQ289" i="1" s="1"/>
  <c r="CR289" i="1" s="1"/>
  <c r="CS289" i="1"/>
  <c r="L215" i="1"/>
  <c r="M215" i="1" s="1"/>
  <c r="CO290" i="1" l="1"/>
  <c r="CQ290" i="1" s="1"/>
  <c r="CR290" i="1"/>
  <c r="CS290" i="1"/>
  <c r="B216" i="1"/>
  <c r="C216" i="1"/>
  <c r="W216" i="1" s="1"/>
  <c r="D216" i="1"/>
  <c r="E216" i="1" s="1"/>
  <c r="K216" i="1"/>
  <c r="K228" i="1" s="1"/>
  <c r="K240" i="1" s="1"/>
  <c r="K252" i="1" s="1"/>
  <c r="K264" i="1" s="1"/>
  <c r="K276" i="1" s="1"/>
  <c r="K288" i="1" s="1"/>
  <c r="K300" i="1" s="1"/>
  <c r="K312" i="1" s="1"/>
  <c r="K324" i="1" s="1"/>
  <c r="K336" i="1" s="1"/>
  <c r="K348" i="1" s="1"/>
  <c r="K360" i="1" s="1"/>
  <c r="K372" i="1" s="1"/>
  <c r="K384" i="1" s="1"/>
  <c r="K396" i="1" s="1"/>
  <c r="K408" i="1" s="1"/>
  <c r="L216" i="1"/>
  <c r="M216" i="1" s="1"/>
  <c r="CG280" i="1"/>
  <c r="CH280" i="1"/>
  <c r="Y286" i="1" s="1"/>
  <c r="CI280" i="1"/>
  <c r="CJ280" i="1"/>
  <c r="CK280" i="1"/>
  <c r="U285" i="1"/>
  <c r="CL280" i="1"/>
  <c r="CM280" i="1" s="1"/>
  <c r="CI281" i="1" l="1"/>
  <c r="CG281" i="1"/>
  <c r="CH281" i="1"/>
  <c r="Y287" i="1" s="1"/>
  <c r="U286" i="1"/>
  <c r="CJ281" i="1"/>
  <c r="CK281" i="1"/>
  <c r="CL281" i="1"/>
  <c r="CM281" i="1"/>
  <c r="K217" i="1"/>
  <c r="K229" i="1" s="1"/>
  <c r="K241" i="1" s="1"/>
  <c r="K253" i="1" s="1"/>
  <c r="K265" i="1" s="1"/>
  <c r="K277" i="1" s="1"/>
  <c r="K289" i="1" s="1"/>
  <c r="K301" i="1" s="1"/>
  <c r="K313" i="1" s="1"/>
  <c r="K325" i="1" s="1"/>
  <c r="K337" i="1" s="1"/>
  <c r="K349" i="1" s="1"/>
  <c r="K361" i="1" s="1"/>
  <c r="K373" i="1" s="1"/>
  <c r="K385" i="1" s="1"/>
  <c r="K397" i="1" s="1"/>
  <c r="K409" i="1" s="1"/>
  <c r="D217" i="1"/>
  <c r="E217" i="1" s="1"/>
  <c r="B217" i="1"/>
  <c r="C217" i="1" s="1"/>
  <c r="W217" i="1" s="1"/>
  <c r="CO291" i="1"/>
  <c r="CQ291" i="1" s="1"/>
  <c r="CR291" i="1" s="1"/>
  <c r="CS291" i="1"/>
  <c r="CS292" i="1" l="1"/>
  <c r="CO292" i="1"/>
  <c r="CQ292" i="1" s="1"/>
  <c r="CR292" i="1"/>
  <c r="L217" i="1"/>
  <c r="M217" i="1" s="1"/>
  <c r="CG282" i="1"/>
  <c r="CH282" i="1"/>
  <c r="Y288" i="1" s="1"/>
  <c r="CI282" i="1"/>
  <c r="CJ282" i="1"/>
  <c r="CK282" i="1"/>
  <c r="U287" i="1"/>
  <c r="CL282" i="1"/>
  <c r="CM282" i="1"/>
  <c r="B218" i="1" l="1"/>
  <c r="K218" i="1"/>
  <c r="K230" i="1" s="1"/>
  <c r="K242" i="1" s="1"/>
  <c r="K254" i="1" s="1"/>
  <c r="K266" i="1" s="1"/>
  <c r="K278" i="1" s="1"/>
  <c r="K290" i="1" s="1"/>
  <c r="K302" i="1" s="1"/>
  <c r="K314" i="1" s="1"/>
  <c r="K326" i="1" s="1"/>
  <c r="K338" i="1" s="1"/>
  <c r="K350" i="1" s="1"/>
  <c r="K362" i="1" s="1"/>
  <c r="K374" i="1" s="1"/>
  <c r="K386" i="1" s="1"/>
  <c r="K398" i="1" s="1"/>
  <c r="K410" i="1" s="1"/>
  <c r="C218" i="1"/>
  <c r="W218" i="1" s="1"/>
  <c r="D218" i="1"/>
  <c r="E218" i="1" s="1"/>
  <c r="CO293" i="1"/>
  <c r="CQ293" i="1" s="1"/>
  <c r="CR293" i="1" s="1"/>
  <c r="CS293" i="1"/>
  <c r="CI283" i="1"/>
  <c r="U288" i="1"/>
  <c r="CG283" i="1"/>
  <c r="CH283" i="1"/>
  <c r="Y289" i="1" s="1"/>
  <c r="CJ283" i="1"/>
  <c r="CK283" i="1"/>
  <c r="CL283" i="1"/>
  <c r="CM283" i="1" s="1"/>
  <c r="CG284" i="1" l="1"/>
  <c r="CH284" i="1"/>
  <c r="Y290" i="1" s="1"/>
  <c r="CI284" i="1"/>
  <c r="CJ284" i="1"/>
  <c r="CK284" i="1"/>
  <c r="U289" i="1"/>
  <c r="CL284" i="1"/>
  <c r="CM284" i="1"/>
  <c r="CO294" i="1"/>
  <c r="CQ294" i="1" s="1"/>
  <c r="CR294" i="1" s="1"/>
  <c r="CS294" i="1"/>
  <c r="L218" i="1"/>
  <c r="M218" i="1" s="1"/>
  <c r="CO295" i="1" l="1"/>
  <c r="CQ295" i="1" s="1"/>
  <c r="CR295" i="1"/>
  <c r="CS295" i="1"/>
  <c r="D219" i="1"/>
  <c r="E219" i="1" s="1"/>
  <c r="B219" i="1"/>
  <c r="C219" i="1" s="1"/>
  <c r="W219" i="1" s="1"/>
  <c r="CI285" i="1"/>
  <c r="CG285" i="1"/>
  <c r="CH285" i="1"/>
  <c r="Y291" i="1" s="1"/>
  <c r="CJ285" i="1"/>
  <c r="U290" i="1"/>
  <c r="CK285" i="1"/>
  <c r="CL285" i="1"/>
  <c r="CM285" i="1" s="1"/>
  <c r="CG286" i="1" l="1"/>
  <c r="CH286" i="1"/>
  <c r="Y292" i="1" s="1"/>
  <c r="CI286" i="1"/>
  <c r="CJ286" i="1"/>
  <c r="CK286" i="1"/>
  <c r="U291" i="1"/>
  <c r="CL286" i="1"/>
  <c r="CM286" i="1"/>
  <c r="L219" i="1"/>
  <c r="M219" i="1" s="1"/>
  <c r="CO296" i="1"/>
  <c r="CQ296" i="1" s="1"/>
  <c r="CR296" i="1" s="1"/>
  <c r="CS296" i="1"/>
  <c r="CO297" i="1" l="1"/>
  <c r="CQ297" i="1" s="1"/>
  <c r="CR297" i="1"/>
  <c r="CS297" i="1"/>
  <c r="B220" i="1"/>
  <c r="C220" i="1"/>
  <c r="W220" i="1" s="1"/>
  <c r="D220" i="1"/>
  <c r="E220" i="1" s="1"/>
  <c r="L220" i="1"/>
  <c r="M220" i="1" s="1"/>
  <c r="CG287" i="1"/>
  <c r="CH287" i="1"/>
  <c r="Y293" i="1" s="1"/>
  <c r="CI287" i="1"/>
  <c r="CJ287" i="1"/>
  <c r="CK287" i="1"/>
  <c r="CL287" i="1"/>
  <c r="CM287" i="1"/>
  <c r="U292" i="1"/>
  <c r="B221" i="1" l="1"/>
  <c r="C221" i="1"/>
  <c r="W221" i="1" s="1"/>
  <c r="D221" i="1"/>
  <c r="E221" i="1" s="1"/>
  <c r="CG288" i="1"/>
  <c r="CH288" i="1"/>
  <c r="Y294" i="1" s="1"/>
  <c r="CI288" i="1"/>
  <c r="CJ288" i="1"/>
  <c r="CK288" i="1"/>
  <c r="U293" i="1"/>
  <c r="CL288" i="1"/>
  <c r="CM288" i="1" s="1"/>
  <c r="S157" i="1"/>
  <c r="CO298" i="1"/>
  <c r="CQ298" i="1" s="1"/>
  <c r="CR298" i="1" s="1"/>
  <c r="CS298" i="1"/>
  <c r="CO299" i="1" l="1"/>
  <c r="CQ299" i="1" s="1"/>
  <c r="CR299" i="1"/>
  <c r="CS299" i="1"/>
  <c r="CI289" i="1"/>
  <c r="CJ289" i="1"/>
  <c r="CK289" i="1"/>
  <c r="CL289" i="1"/>
  <c r="CM289" i="1"/>
  <c r="U294" i="1"/>
  <c r="CH289" i="1"/>
  <c r="Y295" i="1" s="1"/>
  <c r="CG289" i="1"/>
  <c r="S146" i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L221" i="1"/>
  <c r="M221" i="1" s="1"/>
  <c r="B222" i="1" l="1"/>
  <c r="C222" i="1"/>
  <c r="W222" i="1" s="1"/>
  <c r="D222" i="1"/>
  <c r="E222" i="1" s="1"/>
  <c r="CO300" i="1"/>
  <c r="CQ300" i="1" s="1"/>
  <c r="CR300" i="1" s="1"/>
  <c r="CS300" i="1"/>
  <c r="CG290" i="1"/>
  <c r="CH290" i="1"/>
  <c r="Y296" i="1" s="1"/>
  <c r="CI290" i="1"/>
  <c r="CJ290" i="1"/>
  <c r="CK290" i="1"/>
  <c r="U295" i="1"/>
  <c r="CL290" i="1"/>
  <c r="CM290" i="1" s="1"/>
  <c r="U296" i="1" l="1"/>
  <c r="CG291" i="1"/>
  <c r="CH291" i="1"/>
  <c r="Y297" i="1" s="1"/>
  <c r="CI291" i="1"/>
  <c r="CL291" i="1"/>
  <c r="CM291" i="1" s="1"/>
  <c r="CJ291" i="1"/>
  <c r="CK291" i="1"/>
  <c r="CO301" i="1"/>
  <c r="CQ301" i="1" s="1"/>
  <c r="CR301" i="1" s="1"/>
  <c r="CS301" i="1"/>
  <c r="L222" i="1"/>
  <c r="M222" i="1" s="1"/>
  <c r="CO302" i="1" l="1"/>
  <c r="CQ302" i="1" s="1"/>
  <c r="CR302" i="1"/>
  <c r="CS302" i="1"/>
  <c r="CG292" i="1"/>
  <c r="CH292" i="1"/>
  <c r="Y298" i="1" s="1"/>
  <c r="CI292" i="1"/>
  <c r="CJ292" i="1"/>
  <c r="CK292" i="1"/>
  <c r="U297" i="1"/>
  <c r="CL292" i="1"/>
  <c r="CM292" i="1" s="1"/>
  <c r="B223" i="1"/>
  <c r="C223" i="1"/>
  <c r="W223" i="1" s="1"/>
  <c r="D223" i="1"/>
  <c r="E223" i="1" s="1"/>
  <c r="U298" i="1" l="1"/>
  <c r="CG293" i="1"/>
  <c r="CH293" i="1"/>
  <c r="Y299" i="1" s="1"/>
  <c r="CI293" i="1"/>
  <c r="CJ293" i="1"/>
  <c r="CK293" i="1"/>
  <c r="CL293" i="1"/>
  <c r="CM293" i="1"/>
  <c r="L223" i="1"/>
  <c r="M223" i="1" s="1"/>
  <c r="CO303" i="1"/>
  <c r="CQ303" i="1" s="1"/>
  <c r="CR303" i="1"/>
  <c r="CS303" i="1"/>
  <c r="CO304" i="1" l="1"/>
  <c r="CQ304" i="1" s="1"/>
  <c r="CS304" i="1"/>
  <c r="CR304" i="1"/>
  <c r="B224" i="1"/>
  <c r="C224" i="1"/>
  <c r="W224" i="1" s="1"/>
  <c r="D224" i="1"/>
  <c r="E224" i="1" s="1"/>
  <c r="L224" i="1" s="1"/>
  <c r="M224" i="1" s="1"/>
  <c r="CG294" i="1"/>
  <c r="CH294" i="1"/>
  <c r="Y300" i="1" s="1"/>
  <c r="CI294" i="1"/>
  <c r="CJ294" i="1"/>
  <c r="CK294" i="1"/>
  <c r="U299" i="1"/>
  <c r="CL294" i="1"/>
  <c r="CM294" i="1" s="1"/>
  <c r="U300" i="1" l="1"/>
  <c r="CG295" i="1"/>
  <c r="CH295" i="1"/>
  <c r="Y301" i="1" s="1"/>
  <c r="CI295" i="1"/>
  <c r="CJ295" i="1"/>
  <c r="CK295" i="1"/>
  <c r="CL295" i="1"/>
  <c r="CM295" i="1"/>
  <c r="D225" i="1"/>
  <c r="E225" i="1" s="1"/>
  <c r="B225" i="1"/>
  <c r="C225" i="1" s="1"/>
  <c r="CO305" i="1"/>
  <c r="CQ305" i="1" s="1"/>
  <c r="CR305" i="1" s="1"/>
  <c r="CS305" i="1"/>
  <c r="W225" i="1" l="1"/>
  <c r="L225" i="1"/>
  <c r="M225" i="1" s="1"/>
  <c r="CO306" i="1"/>
  <c r="CQ306" i="1" s="1"/>
  <c r="CR306" i="1"/>
  <c r="CS306" i="1"/>
  <c r="CG296" i="1"/>
  <c r="CH296" i="1"/>
  <c r="Y302" i="1" s="1"/>
  <c r="CI296" i="1"/>
  <c r="CJ296" i="1"/>
  <c r="CK296" i="1"/>
  <c r="U301" i="1"/>
  <c r="CL296" i="1"/>
  <c r="CM296" i="1"/>
  <c r="U302" i="1" l="1"/>
  <c r="CG297" i="1"/>
  <c r="CH297" i="1"/>
  <c r="Y303" i="1" s="1"/>
  <c r="CI297" i="1"/>
  <c r="CJ297" i="1"/>
  <c r="CK297" i="1"/>
  <c r="CL297" i="1"/>
  <c r="CM297" i="1"/>
  <c r="CO307" i="1"/>
  <c r="CQ307" i="1" s="1"/>
  <c r="CR307" i="1"/>
  <c r="CS307" i="1"/>
  <c r="B226" i="1"/>
  <c r="D226" i="1"/>
  <c r="E226" i="1" s="1"/>
  <c r="C226" i="1"/>
  <c r="W226" i="1" s="1"/>
  <c r="L226" i="1"/>
  <c r="M226" i="1" s="1"/>
  <c r="B227" i="1" l="1"/>
  <c r="C227" i="1"/>
  <c r="W227" i="1" s="1"/>
  <c r="D227" i="1"/>
  <c r="E227" i="1" s="1"/>
  <c r="CO308" i="1"/>
  <c r="CQ308" i="1" s="1"/>
  <c r="CR308" i="1" s="1"/>
  <c r="CS308" i="1"/>
  <c r="CG298" i="1"/>
  <c r="CH298" i="1"/>
  <c r="Y304" i="1" s="1"/>
  <c r="CI298" i="1"/>
  <c r="CJ298" i="1"/>
  <c r="CK298" i="1"/>
  <c r="U303" i="1"/>
  <c r="CL298" i="1"/>
  <c r="CM298" i="1"/>
  <c r="CO309" i="1" l="1"/>
  <c r="CQ309" i="1" s="1"/>
  <c r="CR309" i="1"/>
  <c r="CS309" i="1"/>
  <c r="CG299" i="1"/>
  <c r="CH299" i="1"/>
  <c r="Y305" i="1" s="1"/>
  <c r="CI299" i="1"/>
  <c r="U304" i="1"/>
  <c r="CJ299" i="1"/>
  <c r="CK299" i="1"/>
  <c r="CL299" i="1"/>
  <c r="CM299" i="1"/>
  <c r="L227" i="1"/>
  <c r="M227" i="1" s="1"/>
  <c r="B228" i="1" l="1"/>
  <c r="D228" i="1"/>
  <c r="E228" i="1" s="1"/>
  <c r="C228" i="1"/>
  <c r="W228" i="1" s="1"/>
  <c r="CG300" i="1"/>
  <c r="CH300" i="1"/>
  <c r="Y306" i="1" s="1"/>
  <c r="CI300" i="1"/>
  <c r="CJ300" i="1"/>
  <c r="CK300" i="1"/>
  <c r="U305" i="1"/>
  <c r="CL300" i="1"/>
  <c r="CM300" i="1"/>
  <c r="CO310" i="1"/>
  <c r="CQ310" i="1" s="1"/>
  <c r="CR310" i="1" s="1"/>
  <c r="CS310" i="1"/>
  <c r="CO311" i="1" l="1"/>
  <c r="CQ311" i="1" s="1"/>
  <c r="CR311" i="1"/>
  <c r="CS311" i="1"/>
  <c r="CG301" i="1"/>
  <c r="CH301" i="1"/>
  <c r="Y307" i="1" s="1"/>
  <c r="CI301" i="1"/>
  <c r="CJ301" i="1"/>
  <c r="CK301" i="1"/>
  <c r="CL301" i="1"/>
  <c r="CM301" i="1"/>
  <c r="U306" i="1"/>
  <c r="L228" i="1"/>
  <c r="M228" i="1" s="1"/>
  <c r="D229" i="1" l="1"/>
  <c r="E229" i="1" s="1"/>
  <c r="B229" i="1"/>
  <c r="C229" i="1" s="1"/>
  <c r="W229" i="1" s="1"/>
  <c r="CS312" i="1"/>
  <c r="CO312" i="1"/>
  <c r="CQ312" i="1" s="1"/>
  <c r="CR312" i="1" s="1"/>
  <c r="CG302" i="1"/>
  <c r="CH302" i="1"/>
  <c r="Y308" i="1" s="1"/>
  <c r="CI302" i="1"/>
  <c r="CK302" i="1"/>
  <c r="U307" i="1"/>
  <c r="CJ302" i="1"/>
  <c r="CL302" i="1"/>
  <c r="CM302" i="1"/>
  <c r="CO313" i="1" l="1"/>
  <c r="CQ313" i="1" s="1"/>
  <c r="CR313" i="1"/>
  <c r="CS313" i="1"/>
  <c r="U308" i="1"/>
  <c r="CG303" i="1"/>
  <c r="CH303" i="1"/>
  <c r="Y309" i="1" s="1"/>
  <c r="CI303" i="1"/>
  <c r="CJ303" i="1"/>
  <c r="CK303" i="1"/>
  <c r="CL303" i="1"/>
  <c r="CM303" i="1"/>
  <c r="L229" i="1"/>
  <c r="M229" i="1" s="1"/>
  <c r="CG304" i="1" l="1"/>
  <c r="CH304" i="1"/>
  <c r="Y310" i="1" s="1"/>
  <c r="CI304" i="1"/>
  <c r="CK304" i="1"/>
  <c r="U309" i="1"/>
  <c r="CJ304" i="1"/>
  <c r="CL304" i="1"/>
  <c r="CM304" i="1" s="1"/>
  <c r="D230" i="1"/>
  <c r="E230" i="1" s="1"/>
  <c r="B230" i="1"/>
  <c r="C230" i="1" s="1"/>
  <c r="CO314" i="1"/>
  <c r="CQ314" i="1" s="1"/>
  <c r="CR314" i="1"/>
  <c r="CS314" i="1"/>
  <c r="W230" i="1" l="1"/>
  <c r="L230" i="1"/>
  <c r="M230" i="1" s="1"/>
  <c r="CG305" i="1"/>
  <c r="CH305" i="1"/>
  <c r="Y311" i="1" s="1"/>
  <c r="CI305" i="1"/>
  <c r="U310" i="1"/>
  <c r="CJ305" i="1"/>
  <c r="CK305" i="1"/>
  <c r="CL305" i="1"/>
  <c r="CM305" i="1"/>
  <c r="CS315" i="1"/>
  <c r="CO315" i="1"/>
  <c r="CQ315" i="1" s="1"/>
  <c r="CR315" i="1" s="1"/>
  <c r="CO316" i="1" l="1"/>
  <c r="CQ316" i="1" s="1"/>
  <c r="CR316" i="1"/>
  <c r="CS316" i="1"/>
  <c r="CG306" i="1"/>
  <c r="CK306" i="1"/>
  <c r="U311" i="1"/>
  <c r="CL306" i="1"/>
  <c r="CM306" i="1"/>
  <c r="CJ306" i="1"/>
  <c r="CH306" i="1"/>
  <c r="Y312" i="1" s="1"/>
  <c r="CI306" i="1"/>
  <c r="B231" i="1"/>
  <c r="C231" i="1"/>
  <c r="W231" i="1" s="1"/>
  <c r="D231" i="1"/>
  <c r="E231" i="1" s="1"/>
  <c r="L231" i="1" l="1"/>
  <c r="M231" i="1" s="1"/>
  <c r="CG307" i="1"/>
  <c r="CH307" i="1"/>
  <c r="Y313" i="1" s="1"/>
  <c r="CI307" i="1"/>
  <c r="CJ307" i="1"/>
  <c r="CK307" i="1"/>
  <c r="U312" i="1"/>
  <c r="CL307" i="1"/>
  <c r="CM307" i="1"/>
  <c r="CS317" i="1"/>
  <c r="CO317" i="1"/>
  <c r="CQ317" i="1" s="1"/>
  <c r="CR317" i="1" s="1"/>
  <c r="CO318" i="1" l="1"/>
  <c r="CQ318" i="1" s="1"/>
  <c r="CR318" i="1"/>
  <c r="CS318" i="1"/>
  <c r="CG308" i="1"/>
  <c r="CK308" i="1"/>
  <c r="U313" i="1"/>
  <c r="CH308" i="1"/>
  <c r="Y314" i="1" s="1"/>
  <c r="CI308" i="1"/>
  <c r="CJ308" i="1"/>
  <c r="CL308" i="1"/>
  <c r="CM308" i="1"/>
  <c r="B232" i="1"/>
  <c r="D232" i="1"/>
  <c r="E232" i="1" s="1"/>
  <c r="L232" i="1" s="1"/>
  <c r="M232" i="1" s="1"/>
  <c r="C232" i="1"/>
  <c r="W232" i="1" s="1"/>
  <c r="B233" i="1" l="1"/>
  <c r="C233" i="1"/>
  <c r="W233" i="1" s="1"/>
  <c r="D233" i="1"/>
  <c r="E233" i="1" s="1"/>
  <c r="L233" i="1" s="1"/>
  <c r="M233" i="1" s="1"/>
  <c r="CG309" i="1"/>
  <c r="CH309" i="1"/>
  <c r="Y315" i="1" s="1"/>
  <c r="CI309" i="1"/>
  <c r="CJ309" i="1"/>
  <c r="CK309" i="1"/>
  <c r="CL309" i="1"/>
  <c r="CM309" i="1"/>
  <c r="U314" i="1"/>
  <c r="CS319" i="1"/>
  <c r="CO319" i="1"/>
  <c r="CQ319" i="1" s="1"/>
  <c r="CR319" i="1" s="1"/>
  <c r="CO320" i="1" l="1"/>
  <c r="CQ320" i="1" s="1"/>
  <c r="CR320" i="1"/>
  <c r="CS320" i="1"/>
  <c r="B234" i="1"/>
  <c r="D234" i="1"/>
  <c r="E234" i="1" s="1"/>
  <c r="C234" i="1"/>
  <c r="W234" i="1" s="1"/>
  <c r="CK310" i="1"/>
  <c r="U315" i="1"/>
  <c r="CJ310" i="1"/>
  <c r="CL310" i="1"/>
  <c r="CM310" i="1"/>
  <c r="CI310" i="1"/>
  <c r="CG310" i="1"/>
  <c r="CH310" i="1"/>
  <c r="Y316" i="1" s="1"/>
  <c r="CG311" i="1" l="1"/>
  <c r="CH311" i="1"/>
  <c r="Y317" i="1" s="1"/>
  <c r="CI311" i="1"/>
  <c r="CJ311" i="1"/>
  <c r="CK311" i="1"/>
  <c r="CL311" i="1"/>
  <c r="CM311" i="1"/>
  <c r="U316" i="1"/>
  <c r="L234" i="1"/>
  <c r="M234" i="1" s="1"/>
  <c r="CS321" i="1"/>
  <c r="CO321" i="1"/>
  <c r="CQ321" i="1" s="1"/>
  <c r="CR321" i="1" s="1"/>
  <c r="CO322" i="1" l="1"/>
  <c r="CQ322" i="1" s="1"/>
  <c r="CR322" i="1"/>
  <c r="CS322" i="1"/>
  <c r="B235" i="1"/>
  <c r="C235" i="1"/>
  <c r="W235" i="1" s="1"/>
  <c r="D235" i="1"/>
  <c r="E235" i="1" s="1"/>
  <c r="CK312" i="1"/>
  <c r="U317" i="1"/>
  <c r="CG312" i="1"/>
  <c r="CH312" i="1"/>
  <c r="Y318" i="1" s="1"/>
  <c r="CI312" i="1"/>
  <c r="CJ312" i="1"/>
  <c r="CL312" i="1"/>
  <c r="CM312" i="1" s="1"/>
  <c r="CK313" i="1" l="1"/>
  <c r="CL313" i="1"/>
  <c r="CM313" i="1"/>
  <c r="U318" i="1"/>
  <c r="CG313" i="1"/>
  <c r="CJ313" i="1"/>
  <c r="CH313" i="1"/>
  <c r="Y319" i="1" s="1"/>
  <c r="CI313" i="1"/>
  <c r="L235" i="1"/>
  <c r="M235" i="1" s="1"/>
  <c r="CS323" i="1"/>
  <c r="CO323" i="1"/>
  <c r="CQ323" i="1" s="1"/>
  <c r="CR323" i="1" s="1"/>
  <c r="S169" i="1" l="1"/>
  <c r="CO324" i="1"/>
  <c r="CQ324" i="1" s="1"/>
  <c r="CR324" i="1"/>
  <c r="CS324" i="1"/>
  <c r="CK314" i="1"/>
  <c r="CG314" i="1"/>
  <c r="CH314" i="1"/>
  <c r="Y320" i="1" s="1"/>
  <c r="U319" i="1"/>
  <c r="CI314" i="1"/>
  <c r="CJ314" i="1"/>
  <c r="CL314" i="1"/>
  <c r="CM314" i="1"/>
  <c r="B236" i="1"/>
  <c r="D236" i="1"/>
  <c r="E236" i="1" s="1"/>
  <c r="C236" i="1"/>
  <c r="W236" i="1" s="1"/>
  <c r="L236" i="1" l="1"/>
  <c r="M236" i="1" s="1"/>
  <c r="CS325" i="1"/>
  <c r="CO325" i="1"/>
  <c r="CQ325" i="1" s="1"/>
  <c r="CR325" i="1" s="1"/>
  <c r="CG315" i="1"/>
  <c r="CH315" i="1"/>
  <c r="Y321" i="1" s="1"/>
  <c r="CI315" i="1"/>
  <c r="CJ315" i="1"/>
  <c r="U320" i="1"/>
  <c r="CK315" i="1"/>
  <c r="CL315" i="1"/>
  <c r="CM315" i="1"/>
  <c r="S158" i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CO326" i="1" l="1"/>
  <c r="CQ326" i="1" s="1"/>
  <c r="CR326" i="1"/>
  <c r="CS326" i="1"/>
  <c r="CI316" i="1"/>
  <c r="CJ316" i="1"/>
  <c r="CK316" i="1"/>
  <c r="U321" i="1"/>
  <c r="CL316" i="1"/>
  <c r="CM316" i="1"/>
  <c r="CH316" i="1"/>
  <c r="Y322" i="1" s="1"/>
  <c r="CG316" i="1"/>
  <c r="B237" i="1"/>
  <c r="C237" i="1"/>
  <c r="W237" i="1" s="1"/>
  <c r="D237" i="1"/>
  <c r="E237" i="1" s="1"/>
  <c r="L237" i="1" l="1"/>
  <c r="M237" i="1" s="1"/>
  <c r="CG317" i="1"/>
  <c r="CH317" i="1"/>
  <c r="Y323" i="1" s="1"/>
  <c r="CI317" i="1"/>
  <c r="CJ317" i="1"/>
  <c r="CK317" i="1"/>
  <c r="U322" i="1"/>
  <c r="CL317" i="1"/>
  <c r="CM317" i="1"/>
  <c r="CS327" i="1"/>
  <c r="CO327" i="1"/>
  <c r="CQ327" i="1" s="1"/>
  <c r="CR327" i="1" s="1"/>
  <c r="CO328" i="1" l="1"/>
  <c r="CQ328" i="1" s="1"/>
  <c r="CR328" i="1"/>
  <c r="CS328" i="1"/>
  <c r="CI318" i="1"/>
  <c r="CJ318" i="1"/>
  <c r="CK318" i="1"/>
  <c r="U323" i="1"/>
  <c r="CL318" i="1"/>
  <c r="CM318" i="1"/>
  <c r="CH318" i="1"/>
  <c r="Y324" i="1" s="1"/>
  <c r="CG318" i="1"/>
  <c r="B238" i="1"/>
  <c r="D238" i="1"/>
  <c r="E238" i="1" s="1"/>
  <c r="C238" i="1"/>
  <c r="W238" i="1" s="1"/>
  <c r="CG319" i="1" l="1"/>
  <c r="CH319" i="1"/>
  <c r="Y325" i="1" s="1"/>
  <c r="CI319" i="1"/>
  <c r="CJ319" i="1"/>
  <c r="CK319" i="1"/>
  <c r="U324" i="1"/>
  <c r="CL319" i="1"/>
  <c r="CM319" i="1"/>
  <c r="CS329" i="1"/>
  <c r="CO329" i="1"/>
  <c r="CQ329" i="1" s="1"/>
  <c r="CR329" i="1" s="1"/>
  <c r="L238" i="1"/>
  <c r="M238" i="1" s="1"/>
  <c r="CO330" i="1" l="1"/>
  <c r="CQ330" i="1" s="1"/>
  <c r="CR330" i="1"/>
  <c r="CS330" i="1"/>
  <c r="B239" i="1"/>
  <c r="C239" i="1"/>
  <c r="W239" i="1" s="1"/>
  <c r="D239" i="1"/>
  <c r="E239" i="1" s="1"/>
  <c r="CI320" i="1"/>
  <c r="CJ320" i="1"/>
  <c r="CK320" i="1"/>
  <c r="U325" i="1"/>
  <c r="CL320" i="1"/>
  <c r="CM320" i="1"/>
  <c r="CH320" i="1"/>
  <c r="Y326" i="1" s="1"/>
  <c r="CG320" i="1"/>
  <c r="CG321" i="1" l="1"/>
  <c r="CH321" i="1"/>
  <c r="Y327" i="1" s="1"/>
  <c r="CI321" i="1"/>
  <c r="CJ321" i="1"/>
  <c r="CK321" i="1"/>
  <c r="U326" i="1"/>
  <c r="CL321" i="1"/>
  <c r="CM321" i="1"/>
  <c r="L239" i="1"/>
  <c r="M239" i="1" s="1"/>
  <c r="CS331" i="1"/>
  <c r="CO331" i="1"/>
  <c r="CQ331" i="1" s="1"/>
  <c r="CR331" i="1" s="1"/>
  <c r="CO332" i="1" l="1"/>
  <c r="CQ332" i="1" s="1"/>
  <c r="CR332" i="1"/>
  <c r="CS332" i="1"/>
  <c r="B240" i="1"/>
  <c r="D240" i="1"/>
  <c r="E240" i="1" s="1"/>
  <c r="L240" i="1"/>
  <c r="M240" i="1" s="1"/>
  <c r="C240" i="1"/>
  <c r="W240" i="1" s="1"/>
  <c r="CI322" i="1"/>
  <c r="CJ322" i="1"/>
  <c r="CK322" i="1"/>
  <c r="U327" i="1"/>
  <c r="CL322" i="1"/>
  <c r="CM322" i="1" s="1"/>
  <c r="CH322" i="1"/>
  <c r="Y328" i="1" s="1"/>
  <c r="CG322" i="1"/>
  <c r="B241" i="1" l="1"/>
  <c r="C241" i="1"/>
  <c r="W241" i="1" s="1"/>
  <c r="D241" i="1"/>
  <c r="E241" i="1" s="1"/>
  <c r="L241" i="1"/>
  <c r="M241" i="1"/>
  <c r="CG323" i="1"/>
  <c r="CH323" i="1"/>
  <c r="Y329" i="1" s="1"/>
  <c r="CI323" i="1"/>
  <c r="CJ323" i="1"/>
  <c r="CK323" i="1"/>
  <c r="U328" i="1"/>
  <c r="CL323" i="1"/>
  <c r="CM323" i="1"/>
  <c r="CS333" i="1"/>
  <c r="CO333" i="1"/>
  <c r="CQ333" i="1" s="1"/>
  <c r="CR333" i="1" s="1"/>
  <c r="CO334" i="1" l="1"/>
  <c r="CQ334" i="1" s="1"/>
  <c r="CR334" i="1"/>
  <c r="CS334" i="1"/>
  <c r="CI324" i="1"/>
  <c r="CJ324" i="1"/>
  <c r="CK324" i="1"/>
  <c r="U329" i="1"/>
  <c r="CL324" i="1"/>
  <c r="CM324" i="1"/>
  <c r="CH324" i="1"/>
  <c r="Y330" i="1" s="1"/>
  <c r="CG324" i="1"/>
  <c r="B242" i="1"/>
  <c r="D242" i="1"/>
  <c r="E242" i="1" s="1"/>
  <c r="C242" i="1"/>
  <c r="W242" i="1" s="1"/>
  <c r="L242" i="1"/>
  <c r="M242" i="1"/>
  <c r="B243" i="1" l="1"/>
  <c r="C243" i="1"/>
  <c r="W243" i="1" s="1"/>
  <c r="D243" i="1"/>
  <c r="E243" i="1" s="1"/>
  <c r="L243" i="1"/>
  <c r="M243" i="1"/>
  <c r="CG325" i="1"/>
  <c r="CH325" i="1"/>
  <c r="Y331" i="1" s="1"/>
  <c r="CI325" i="1"/>
  <c r="CJ325" i="1"/>
  <c r="CK325" i="1"/>
  <c r="U330" i="1"/>
  <c r="CL325" i="1"/>
  <c r="CM325" i="1" s="1"/>
  <c r="CS335" i="1"/>
  <c r="CO335" i="1"/>
  <c r="CQ335" i="1" s="1"/>
  <c r="CR335" i="1" s="1"/>
  <c r="CI326" i="1" l="1"/>
  <c r="CJ326" i="1"/>
  <c r="CK326" i="1"/>
  <c r="U331" i="1"/>
  <c r="CL326" i="1"/>
  <c r="CM326" i="1"/>
  <c r="CH326" i="1"/>
  <c r="Y332" i="1" s="1"/>
  <c r="CG326" i="1"/>
  <c r="CO336" i="1"/>
  <c r="CQ336" i="1" s="1"/>
  <c r="CR336" i="1"/>
  <c r="CS336" i="1"/>
  <c r="B244" i="1"/>
  <c r="D244" i="1"/>
  <c r="E244" i="1" s="1"/>
  <c r="L244" i="1" s="1"/>
  <c r="M244" i="1" s="1"/>
  <c r="C244" i="1"/>
  <c r="W244" i="1" s="1"/>
  <c r="B245" i="1" l="1"/>
  <c r="C245" i="1"/>
  <c r="W245" i="1" s="1"/>
  <c r="D245" i="1"/>
  <c r="E245" i="1" s="1"/>
  <c r="CS337" i="1"/>
  <c r="CO337" i="1"/>
  <c r="CQ337" i="1" s="1"/>
  <c r="CR337" i="1" s="1"/>
  <c r="CG327" i="1"/>
  <c r="CH327" i="1"/>
  <c r="Y333" i="1" s="1"/>
  <c r="CI327" i="1"/>
  <c r="CJ327" i="1"/>
  <c r="CK327" i="1"/>
  <c r="U332" i="1"/>
  <c r="CL327" i="1"/>
  <c r="CM327" i="1"/>
  <c r="CO338" i="1" l="1"/>
  <c r="CQ338" i="1" s="1"/>
  <c r="CR338" i="1"/>
  <c r="CS338" i="1"/>
  <c r="CI328" i="1"/>
  <c r="CJ328" i="1"/>
  <c r="CK328" i="1"/>
  <c r="U333" i="1"/>
  <c r="CL328" i="1"/>
  <c r="CM328" i="1"/>
  <c r="CH328" i="1"/>
  <c r="Y334" i="1" s="1"/>
  <c r="CG328" i="1"/>
  <c r="L245" i="1"/>
  <c r="M245" i="1" s="1"/>
  <c r="B246" i="1" l="1"/>
  <c r="D246" i="1"/>
  <c r="E246" i="1" s="1"/>
  <c r="C246" i="1"/>
  <c r="W246" i="1" s="1"/>
  <c r="L246" i="1"/>
  <c r="M246" i="1" s="1"/>
  <c r="CG329" i="1"/>
  <c r="CH329" i="1"/>
  <c r="Y335" i="1" s="1"/>
  <c r="CI329" i="1"/>
  <c r="CJ329" i="1"/>
  <c r="CK329" i="1"/>
  <c r="U334" i="1"/>
  <c r="CL329" i="1"/>
  <c r="CM329" i="1"/>
  <c r="CS339" i="1"/>
  <c r="CO339" i="1"/>
  <c r="CQ339" i="1" s="1"/>
  <c r="CR339" i="1" s="1"/>
  <c r="CO340" i="1" l="1"/>
  <c r="CQ340" i="1" s="1"/>
  <c r="CR340" i="1"/>
  <c r="CS340" i="1"/>
  <c r="D247" i="1"/>
  <c r="E247" i="1" s="1"/>
  <c r="B247" i="1"/>
  <c r="C247" i="1"/>
  <c r="W247" i="1" s="1"/>
  <c r="CI330" i="1"/>
  <c r="CJ330" i="1"/>
  <c r="CK330" i="1"/>
  <c r="U335" i="1"/>
  <c r="CL330" i="1"/>
  <c r="CM330" i="1"/>
  <c r="CH330" i="1"/>
  <c r="Y336" i="1" s="1"/>
  <c r="CG330" i="1"/>
  <c r="CG331" i="1" l="1"/>
  <c r="CH331" i="1"/>
  <c r="Y337" i="1" s="1"/>
  <c r="CI331" i="1"/>
  <c r="CJ331" i="1"/>
  <c r="CK331" i="1"/>
  <c r="U336" i="1"/>
  <c r="CL331" i="1"/>
  <c r="CM331" i="1"/>
  <c r="L247" i="1"/>
  <c r="M247" i="1" s="1"/>
  <c r="CS341" i="1"/>
  <c r="CO341" i="1"/>
  <c r="CQ341" i="1" s="1"/>
  <c r="CR341" i="1" s="1"/>
  <c r="CO342" i="1" l="1"/>
  <c r="CQ342" i="1" s="1"/>
  <c r="CR342" i="1" s="1"/>
  <c r="CS342" i="1"/>
  <c r="B248" i="1"/>
  <c r="D248" i="1"/>
  <c r="E248" i="1" s="1"/>
  <c r="C248" i="1"/>
  <c r="W248" i="1" s="1"/>
  <c r="L248" i="1"/>
  <c r="M248" i="1"/>
  <c r="CI332" i="1"/>
  <c r="CJ332" i="1"/>
  <c r="CK332" i="1"/>
  <c r="U337" i="1"/>
  <c r="CL332" i="1"/>
  <c r="CM332" i="1"/>
  <c r="CH332" i="1"/>
  <c r="Y338" i="1" s="1"/>
  <c r="CG332" i="1"/>
  <c r="CS343" i="1" l="1"/>
  <c r="CO343" i="1"/>
  <c r="CQ343" i="1" s="1"/>
  <c r="CR343" i="1" s="1"/>
  <c r="B249" i="1"/>
  <c r="C249" i="1"/>
  <c r="W249" i="1" s="1"/>
  <c r="D249" i="1"/>
  <c r="E249" i="1" s="1"/>
  <c r="L249" i="1"/>
  <c r="M249" i="1" s="1"/>
  <c r="CG333" i="1"/>
  <c r="CH333" i="1"/>
  <c r="Y339" i="1" s="1"/>
  <c r="CI333" i="1"/>
  <c r="CJ333" i="1"/>
  <c r="CK333" i="1"/>
  <c r="CL333" i="1"/>
  <c r="CM333" i="1" s="1"/>
  <c r="U338" i="1"/>
  <c r="CI334" i="1" l="1"/>
  <c r="CJ334" i="1"/>
  <c r="CK334" i="1"/>
  <c r="U339" i="1"/>
  <c r="CL334" i="1"/>
  <c r="CM334" i="1"/>
  <c r="CH334" i="1"/>
  <c r="Y340" i="1" s="1"/>
  <c r="CG334" i="1"/>
  <c r="B250" i="1"/>
  <c r="D250" i="1"/>
  <c r="E250" i="1" s="1"/>
  <c r="L250" i="1" s="1"/>
  <c r="M250" i="1" s="1"/>
  <c r="C250" i="1"/>
  <c r="W250" i="1" s="1"/>
  <c r="CO344" i="1"/>
  <c r="CQ344" i="1" s="1"/>
  <c r="CR344" i="1" s="1"/>
  <c r="CS344" i="1"/>
  <c r="B251" i="1" l="1"/>
  <c r="C251" i="1"/>
  <c r="W251" i="1" s="1"/>
  <c r="D251" i="1"/>
  <c r="E251" i="1" s="1"/>
  <c r="L251" i="1"/>
  <c r="M251" i="1"/>
  <c r="CS345" i="1"/>
  <c r="CO345" i="1"/>
  <c r="CQ345" i="1" s="1"/>
  <c r="CR345" i="1" s="1"/>
  <c r="CG335" i="1"/>
  <c r="CH335" i="1"/>
  <c r="Y341" i="1" s="1"/>
  <c r="CI335" i="1"/>
  <c r="CJ335" i="1"/>
  <c r="CK335" i="1"/>
  <c r="CL335" i="1"/>
  <c r="CM335" i="1"/>
  <c r="U340" i="1"/>
  <c r="CS346" i="1" l="1"/>
  <c r="CO346" i="1"/>
  <c r="CQ346" i="1" s="1"/>
  <c r="CR346" i="1" s="1"/>
  <c r="CI336" i="1"/>
  <c r="CJ336" i="1"/>
  <c r="CK336" i="1"/>
  <c r="U341" i="1"/>
  <c r="CL336" i="1"/>
  <c r="CM336" i="1"/>
  <c r="CH336" i="1"/>
  <c r="Y342" i="1" s="1"/>
  <c r="CG336" i="1"/>
  <c r="B252" i="1"/>
  <c r="D252" i="1"/>
  <c r="E252" i="1" s="1"/>
  <c r="L252" i="1" s="1"/>
  <c r="M252" i="1" s="1"/>
  <c r="C252" i="1"/>
  <c r="W252" i="1" s="1"/>
  <c r="B253" i="1" l="1"/>
  <c r="C253" i="1"/>
  <c r="W253" i="1" s="1"/>
  <c r="D253" i="1"/>
  <c r="E253" i="1" s="1"/>
  <c r="L253" i="1" s="1"/>
  <c r="M253" i="1" s="1"/>
  <c r="CS347" i="1"/>
  <c r="CO347" i="1"/>
  <c r="CQ347" i="1" s="1"/>
  <c r="CR347" i="1" s="1"/>
  <c r="CH337" i="1"/>
  <c r="Y343" i="1" s="1"/>
  <c r="CI337" i="1"/>
  <c r="CJ337" i="1"/>
  <c r="CK337" i="1"/>
  <c r="CL337" i="1"/>
  <c r="CM337" i="1"/>
  <c r="U342" i="1"/>
  <c r="CG337" i="1"/>
  <c r="CO348" i="1" l="1"/>
  <c r="CQ348" i="1" s="1"/>
  <c r="CR348" i="1"/>
  <c r="CS348" i="1"/>
  <c r="B254" i="1"/>
  <c r="D254" i="1"/>
  <c r="E254" i="1" s="1"/>
  <c r="C254" i="1"/>
  <c r="W254" i="1" s="1"/>
  <c r="L254" i="1"/>
  <c r="M254" i="1" s="1"/>
  <c r="CI338" i="1"/>
  <c r="CJ338" i="1"/>
  <c r="CK338" i="1"/>
  <c r="U343" i="1"/>
  <c r="CL338" i="1"/>
  <c r="CM338" i="1" s="1"/>
  <c r="CH338" i="1"/>
  <c r="Y344" i="1" s="1"/>
  <c r="CG338" i="1"/>
  <c r="CH339" i="1" l="1"/>
  <c r="Y345" i="1" s="1"/>
  <c r="CI339" i="1"/>
  <c r="CG339" i="1"/>
  <c r="CJ339" i="1"/>
  <c r="CK339" i="1"/>
  <c r="CL339" i="1"/>
  <c r="CM339" i="1"/>
  <c r="U344" i="1"/>
  <c r="D255" i="1"/>
  <c r="E255" i="1" s="1"/>
  <c r="B255" i="1"/>
  <c r="C255" i="1" s="1"/>
  <c r="W255" i="1" s="1"/>
  <c r="CS349" i="1"/>
  <c r="CO349" i="1"/>
  <c r="CQ349" i="1" s="1"/>
  <c r="CR349" i="1" s="1"/>
  <c r="S181" i="1" l="1"/>
  <c r="CO350" i="1"/>
  <c r="CQ350" i="1" s="1"/>
  <c r="CR350" i="1"/>
  <c r="CS350" i="1"/>
  <c r="CI340" i="1"/>
  <c r="CJ340" i="1"/>
  <c r="CK340" i="1"/>
  <c r="U345" i="1"/>
  <c r="CL340" i="1"/>
  <c r="CM340" i="1"/>
  <c r="CH340" i="1"/>
  <c r="Y346" i="1" s="1"/>
  <c r="CG340" i="1"/>
  <c r="L255" i="1"/>
  <c r="M255" i="1" s="1"/>
  <c r="B256" i="1" l="1"/>
  <c r="D256" i="1"/>
  <c r="E256" i="1" s="1"/>
  <c r="C256" i="1"/>
  <c r="W256" i="1" s="1"/>
  <c r="L256" i="1"/>
  <c r="M256" i="1"/>
  <c r="CH341" i="1"/>
  <c r="Y347" i="1" s="1"/>
  <c r="CI341" i="1"/>
  <c r="CG341" i="1"/>
  <c r="CJ341" i="1"/>
  <c r="U346" i="1"/>
  <c r="CK341" i="1"/>
  <c r="CL341" i="1"/>
  <c r="CM341" i="1"/>
  <c r="CS351" i="1"/>
  <c r="CO351" i="1"/>
  <c r="CQ351" i="1" s="1"/>
  <c r="CR351" i="1" s="1"/>
  <c r="S170" i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CO352" i="1" l="1"/>
  <c r="CQ352" i="1" s="1"/>
  <c r="CR352" i="1"/>
  <c r="CS352" i="1"/>
  <c r="B257" i="1"/>
  <c r="C257" i="1"/>
  <c r="W257" i="1" s="1"/>
  <c r="D257" i="1"/>
  <c r="E257" i="1" s="1"/>
  <c r="L257" i="1"/>
  <c r="M257" i="1"/>
  <c r="CI342" i="1"/>
  <c r="CJ342" i="1"/>
  <c r="CK342" i="1"/>
  <c r="U347" i="1"/>
  <c r="CL342" i="1"/>
  <c r="CM342" i="1"/>
  <c r="CG342" i="1"/>
  <c r="CH342" i="1"/>
  <c r="Y348" i="1" s="1"/>
  <c r="B258" i="1" l="1"/>
  <c r="D258" i="1"/>
  <c r="E258" i="1" s="1"/>
  <c r="C258" i="1"/>
  <c r="W258" i="1" s="1"/>
  <c r="L258" i="1"/>
  <c r="M258" i="1"/>
  <c r="CH343" i="1"/>
  <c r="Y349" i="1" s="1"/>
  <c r="CI343" i="1"/>
  <c r="CG343" i="1"/>
  <c r="CJ343" i="1"/>
  <c r="CK343" i="1"/>
  <c r="CL343" i="1"/>
  <c r="U348" i="1"/>
  <c r="CM343" i="1"/>
  <c r="CS353" i="1"/>
  <c r="CO353" i="1"/>
  <c r="CQ353" i="1" s="1"/>
  <c r="CR353" i="1" s="1"/>
  <c r="CO354" i="1" l="1"/>
  <c r="CQ354" i="1" s="1"/>
  <c r="CR354" i="1"/>
  <c r="CS354" i="1"/>
  <c r="CI344" i="1"/>
  <c r="CJ344" i="1"/>
  <c r="CK344" i="1"/>
  <c r="U349" i="1"/>
  <c r="CL344" i="1"/>
  <c r="CM344" i="1"/>
  <c r="CG344" i="1"/>
  <c r="CH344" i="1"/>
  <c r="Y350" i="1" s="1"/>
  <c r="B259" i="1"/>
  <c r="C259" i="1"/>
  <c r="W259" i="1" s="1"/>
  <c r="D259" i="1"/>
  <c r="E259" i="1" s="1"/>
  <c r="L259" i="1" l="1"/>
  <c r="M259" i="1" s="1"/>
  <c r="CS355" i="1"/>
  <c r="CO355" i="1"/>
  <c r="CQ355" i="1" s="1"/>
  <c r="CR355" i="1" s="1"/>
  <c r="CH345" i="1"/>
  <c r="Y351" i="1" s="1"/>
  <c r="CI345" i="1"/>
  <c r="CK345" i="1"/>
  <c r="CL345" i="1"/>
  <c r="CM345" i="1"/>
  <c r="U350" i="1"/>
  <c r="CG345" i="1"/>
  <c r="CJ345" i="1"/>
  <c r="CO356" i="1" l="1"/>
  <c r="CQ356" i="1" s="1"/>
  <c r="CR356" i="1"/>
  <c r="CS356" i="1"/>
  <c r="CI346" i="1"/>
  <c r="CJ346" i="1"/>
  <c r="CK346" i="1"/>
  <c r="U351" i="1"/>
  <c r="CL346" i="1"/>
  <c r="CM346" i="1"/>
  <c r="CG346" i="1"/>
  <c r="CH346" i="1"/>
  <c r="Y352" i="1" s="1"/>
  <c r="B260" i="1"/>
  <c r="D260" i="1"/>
  <c r="E260" i="1" s="1"/>
  <c r="C260" i="1"/>
  <c r="W260" i="1" s="1"/>
  <c r="CH347" i="1" l="1"/>
  <c r="Y353" i="1" s="1"/>
  <c r="U352" i="1"/>
  <c r="CG347" i="1"/>
  <c r="CI347" i="1"/>
  <c r="CJ347" i="1"/>
  <c r="CK347" i="1"/>
  <c r="CL347" i="1"/>
  <c r="CM347" i="1"/>
  <c r="L260" i="1"/>
  <c r="M260" i="1" s="1"/>
  <c r="CS357" i="1"/>
  <c r="CO357" i="1"/>
  <c r="CQ357" i="1" s="1"/>
  <c r="CR357" i="1" s="1"/>
  <c r="CO358" i="1" l="1"/>
  <c r="CQ358" i="1" s="1"/>
  <c r="CR358" i="1"/>
  <c r="CS358" i="1"/>
  <c r="B261" i="1"/>
  <c r="C261" i="1"/>
  <c r="W261" i="1" s="1"/>
  <c r="D261" i="1"/>
  <c r="E261" i="1" s="1"/>
  <c r="L261" i="1"/>
  <c r="M261" i="1"/>
  <c r="CI348" i="1"/>
  <c r="CJ348" i="1"/>
  <c r="CK348" i="1"/>
  <c r="U353" i="1"/>
  <c r="CL348" i="1"/>
  <c r="CM348" i="1"/>
  <c r="CG348" i="1"/>
  <c r="CH348" i="1"/>
  <c r="Y354" i="1" s="1"/>
  <c r="CH349" i="1" l="1"/>
  <c r="Y355" i="1" s="1"/>
  <c r="U354" i="1"/>
  <c r="CG349" i="1"/>
  <c r="CI349" i="1"/>
  <c r="CJ349" i="1"/>
  <c r="CK349" i="1"/>
  <c r="CL349" i="1"/>
  <c r="CM349" i="1" s="1"/>
  <c r="B262" i="1"/>
  <c r="D262" i="1"/>
  <c r="E262" i="1" s="1"/>
  <c r="C262" i="1"/>
  <c r="W262" i="1" s="1"/>
  <c r="L262" i="1"/>
  <c r="M262" i="1" s="1"/>
  <c r="CS359" i="1"/>
  <c r="CO359" i="1"/>
  <c r="CQ359" i="1" s="1"/>
  <c r="CR359" i="1" s="1"/>
  <c r="CO360" i="1" l="1"/>
  <c r="CQ360" i="1" s="1"/>
  <c r="CR360" i="1"/>
  <c r="CS360" i="1"/>
  <c r="B263" i="1"/>
  <c r="C263" i="1"/>
  <c r="W263" i="1" s="1"/>
  <c r="D263" i="1"/>
  <c r="E263" i="1" s="1"/>
  <c r="L263" i="1" s="1"/>
  <c r="M263" i="1" s="1"/>
  <c r="CI350" i="1"/>
  <c r="CJ350" i="1"/>
  <c r="CK350" i="1"/>
  <c r="U355" i="1"/>
  <c r="CL350" i="1"/>
  <c r="CM350" i="1"/>
  <c r="CG350" i="1"/>
  <c r="CH350" i="1"/>
  <c r="Y356" i="1" s="1"/>
  <c r="B264" i="1" l="1"/>
  <c r="C264" i="1"/>
  <c r="W264" i="1" s="1"/>
  <c r="D264" i="1"/>
  <c r="E264" i="1" s="1"/>
  <c r="CO361" i="1"/>
  <c r="CQ361" i="1" s="1"/>
  <c r="CR361" i="1" s="1"/>
  <c r="CS361" i="1"/>
  <c r="CH351" i="1"/>
  <c r="Y357" i="1" s="1"/>
  <c r="CG351" i="1"/>
  <c r="CI351" i="1"/>
  <c r="CJ351" i="1"/>
  <c r="CK351" i="1"/>
  <c r="CL351" i="1"/>
  <c r="CM351" i="1"/>
  <c r="U356" i="1"/>
  <c r="CO362" i="1" l="1"/>
  <c r="CQ362" i="1" s="1"/>
  <c r="CR362" i="1"/>
  <c r="CS362" i="1"/>
  <c r="CI352" i="1"/>
  <c r="CJ352" i="1"/>
  <c r="CK352" i="1"/>
  <c r="U357" i="1"/>
  <c r="CL352" i="1"/>
  <c r="CM352" i="1"/>
  <c r="CG352" i="1"/>
  <c r="CH352" i="1"/>
  <c r="Y358" i="1" s="1"/>
  <c r="L264" i="1"/>
  <c r="M264" i="1" s="1"/>
  <c r="CH353" i="1" l="1"/>
  <c r="Y359" i="1" s="1"/>
  <c r="U358" i="1"/>
  <c r="CG353" i="1"/>
  <c r="CI353" i="1"/>
  <c r="CJ353" i="1"/>
  <c r="CK353" i="1"/>
  <c r="CL353" i="1"/>
  <c r="CM353" i="1"/>
  <c r="B265" i="1"/>
  <c r="C265" i="1" s="1"/>
  <c r="W265" i="1" s="1"/>
  <c r="D265" i="1"/>
  <c r="E265" i="1" s="1"/>
  <c r="CO363" i="1"/>
  <c r="CQ363" i="1" s="1"/>
  <c r="CR363" i="1" s="1"/>
  <c r="CS363" i="1"/>
  <c r="CO364" i="1" l="1"/>
  <c r="CQ364" i="1" s="1"/>
  <c r="CR364" i="1"/>
  <c r="CS364" i="1"/>
  <c r="CI354" i="1"/>
  <c r="CJ354" i="1"/>
  <c r="CK354" i="1"/>
  <c r="U359" i="1"/>
  <c r="CL354" i="1"/>
  <c r="CM354" i="1" s="1"/>
  <c r="CG354" i="1"/>
  <c r="CH354" i="1"/>
  <c r="Y360" i="1" s="1"/>
  <c r="L265" i="1"/>
  <c r="M265" i="1" s="1"/>
  <c r="CH355" i="1" l="1"/>
  <c r="Y361" i="1" s="1"/>
  <c r="CG355" i="1"/>
  <c r="CI355" i="1"/>
  <c r="CJ355" i="1"/>
  <c r="CK355" i="1"/>
  <c r="CL355" i="1"/>
  <c r="CM355" i="1" s="1"/>
  <c r="U360" i="1"/>
  <c r="B266" i="1"/>
  <c r="C266" i="1"/>
  <c r="W266" i="1" s="1"/>
  <c r="D266" i="1"/>
  <c r="E266" i="1" s="1"/>
  <c r="CO365" i="1"/>
  <c r="CQ365" i="1" s="1"/>
  <c r="CR365" i="1" s="1"/>
  <c r="CS365" i="1"/>
  <c r="CO366" i="1" l="1"/>
  <c r="CQ366" i="1" s="1"/>
  <c r="CR366" i="1"/>
  <c r="CS366" i="1"/>
  <c r="CI356" i="1"/>
  <c r="CJ356" i="1"/>
  <c r="CK356" i="1"/>
  <c r="CG356" i="1"/>
  <c r="CH356" i="1"/>
  <c r="Y362" i="1" s="1"/>
  <c r="CL356" i="1"/>
  <c r="CM356" i="1" s="1"/>
  <c r="U361" i="1"/>
  <c r="L266" i="1"/>
  <c r="M266" i="1" s="1"/>
  <c r="CH357" i="1" l="1"/>
  <c r="Y363" i="1" s="1"/>
  <c r="CG357" i="1"/>
  <c r="CI357" i="1"/>
  <c r="CJ357" i="1"/>
  <c r="CK357" i="1"/>
  <c r="CL357" i="1"/>
  <c r="U362" i="1"/>
  <c r="CM357" i="1"/>
  <c r="D267" i="1"/>
  <c r="E267" i="1" s="1"/>
  <c r="B267" i="1"/>
  <c r="C267" i="1"/>
  <c r="W267" i="1" s="1"/>
  <c r="CO367" i="1"/>
  <c r="CQ367" i="1" s="1"/>
  <c r="CR367" i="1" s="1"/>
  <c r="CS367" i="1"/>
  <c r="CO368" i="1" l="1"/>
  <c r="CQ368" i="1" s="1"/>
  <c r="CR368" i="1"/>
  <c r="CS368" i="1"/>
  <c r="CI358" i="1"/>
  <c r="CJ358" i="1"/>
  <c r="CK358" i="1"/>
  <c r="CG358" i="1"/>
  <c r="CH358" i="1"/>
  <c r="Y364" i="1" s="1"/>
  <c r="CL358" i="1"/>
  <c r="CM358" i="1"/>
  <c r="U363" i="1"/>
  <c r="L267" i="1"/>
  <c r="M267" i="1" s="1"/>
  <c r="B268" i="1" l="1"/>
  <c r="C268" i="1"/>
  <c r="W268" i="1" s="1"/>
  <c r="D268" i="1"/>
  <c r="E268" i="1" s="1"/>
  <c r="L268" i="1"/>
  <c r="M268" i="1"/>
  <c r="CG359" i="1"/>
  <c r="U364" i="1"/>
  <c r="CH359" i="1"/>
  <c r="Y365" i="1" s="1"/>
  <c r="CI359" i="1"/>
  <c r="CJ359" i="1"/>
  <c r="CK359" i="1"/>
  <c r="CL359" i="1"/>
  <c r="CM359" i="1"/>
  <c r="CO369" i="1"/>
  <c r="CQ369" i="1" s="1"/>
  <c r="CR369" i="1" s="1"/>
  <c r="CS369" i="1"/>
  <c r="CO370" i="1" l="1"/>
  <c r="CQ370" i="1" s="1"/>
  <c r="CR370" i="1"/>
  <c r="CS370" i="1"/>
  <c r="CI360" i="1"/>
  <c r="CG360" i="1"/>
  <c r="CH360" i="1"/>
  <c r="Y366" i="1" s="1"/>
  <c r="CJ360" i="1"/>
  <c r="CK360" i="1"/>
  <c r="CL360" i="1"/>
  <c r="CM360" i="1" s="1"/>
  <c r="U365" i="1"/>
  <c r="B269" i="1"/>
  <c r="C269" i="1"/>
  <c r="W269" i="1" s="1"/>
  <c r="D269" i="1"/>
  <c r="E269" i="1" s="1"/>
  <c r="CG361" i="1" l="1"/>
  <c r="CH361" i="1"/>
  <c r="Y367" i="1" s="1"/>
  <c r="CI361" i="1"/>
  <c r="CJ361" i="1"/>
  <c r="CK361" i="1"/>
  <c r="U366" i="1"/>
  <c r="CL361" i="1"/>
  <c r="CM361" i="1"/>
  <c r="CO371" i="1"/>
  <c r="CQ371" i="1" s="1"/>
  <c r="CR371" i="1" s="1"/>
  <c r="CS371" i="1"/>
  <c r="L269" i="1"/>
  <c r="M269" i="1" s="1"/>
  <c r="CO372" i="1" l="1"/>
  <c r="CQ372" i="1" s="1"/>
  <c r="CR372" i="1"/>
  <c r="CS372" i="1"/>
  <c r="B270" i="1"/>
  <c r="C270" i="1"/>
  <c r="W270" i="1" s="1"/>
  <c r="D270" i="1"/>
  <c r="E270" i="1" s="1"/>
  <c r="CG362" i="1"/>
  <c r="CH362" i="1"/>
  <c r="Y368" i="1" s="1"/>
  <c r="CI362" i="1"/>
  <c r="CJ362" i="1"/>
  <c r="U367" i="1"/>
  <c r="CK362" i="1"/>
  <c r="CL362" i="1"/>
  <c r="CM362" i="1" s="1"/>
  <c r="CG363" i="1" l="1"/>
  <c r="CH363" i="1"/>
  <c r="Y369" i="1" s="1"/>
  <c r="CI363" i="1"/>
  <c r="CJ363" i="1"/>
  <c r="CK363" i="1"/>
  <c r="U368" i="1"/>
  <c r="CL363" i="1"/>
  <c r="CM363" i="1"/>
  <c r="L270" i="1"/>
  <c r="M270" i="1" s="1"/>
  <c r="CO373" i="1"/>
  <c r="CQ373" i="1" s="1"/>
  <c r="CR373" i="1" s="1"/>
  <c r="CS373" i="1"/>
  <c r="CO374" i="1" l="1"/>
  <c r="CQ374" i="1" s="1"/>
  <c r="CR374" i="1"/>
  <c r="CS374" i="1"/>
  <c r="B271" i="1"/>
  <c r="C271" i="1"/>
  <c r="W271" i="1" s="1"/>
  <c r="D271" i="1"/>
  <c r="E271" i="1" s="1"/>
  <c r="L271" i="1" s="1"/>
  <c r="M271" i="1" s="1"/>
  <c r="CG364" i="1"/>
  <c r="CH364" i="1"/>
  <c r="Y370" i="1" s="1"/>
  <c r="CI364" i="1"/>
  <c r="CJ364" i="1"/>
  <c r="CK364" i="1"/>
  <c r="CL364" i="1"/>
  <c r="CM364" i="1" s="1"/>
  <c r="U369" i="1"/>
  <c r="CG365" i="1" l="1"/>
  <c r="CH365" i="1"/>
  <c r="Y371" i="1" s="1"/>
  <c r="CI365" i="1"/>
  <c r="CJ365" i="1"/>
  <c r="CK365" i="1"/>
  <c r="U370" i="1"/>
  <c r="CL365" i="1"/>
  <c r="CM365" i="1"/>
  <c r="B272" i="1"/>
  <c r="C272" i="1"/>
  <c r="W272" i="1" s="1"/>
  <c r="D272" i="1"/>
  <c r="E272" i="1" s="1"/>
  <c r="CO375" i="1"/>
  <c r="CQ375" i="1" s="1"/>
  <c r="CS375" i="1"/>
  <c r="CR375" i="1"/>
  <c r="S193" i="1" l="1"/>
  <c r="CO376" i="1"/>
  <c r="CQ376" i="1" s="1"/>
  <c r="CR376" i="1"/>
  <c r="CS376" i="1"/>
  <c r="L272" i="1"/>
  <c r="M272" i="1" s="1"/>
  <c r="CG366" i="1"/>
  <c r="CH366" i="1"/>
  <c r="Y372" i="1" s="1"/>
  <c r="CI366" i="1"/>
  <c r="CJ366" i="1"/>
  <c r="U371" i="1"/>
  <c r="CL366" i="1"/>
  <c r="CM366" i="1" s="1"/>
  <c r="CK366" i="1"/>
  <c r="CG367" i="1" l="1"/>
  <c r="CH367" i="1"/>
  <c r="Y373" i="1" s="1"/>
  <c r="CI367" i="1"/>
  <c r="CJ367" i="1"/>
  <c r="CK367" i="1"/>
  <c r="U372" i="1"/>
  <c r="CL367" i="1"/>
  <c r="CM367" i="1" s="1"/>
  <c r="CO377" i="1"/>
  <c r="CQ377" i="1" s="1"/>
  <c r="CS377" i="1"/>
  <c r="CR377" i="1"/>
  <c r="D273" i="1"/>
  <c r="E273" i="1" s="1"/>
  <c r="B273" i="1"/>
  <c r="C273" i="1" s="1"/>
  <c r="W273" i="1" s="1"/>
  <c r="S182" i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L273" i="1" l="1"/>
  <c r="M273" i="1" s="1"/>
  <c r="CG368" i="1"/>
  <c r="CH368" i="1"/>
  <c r="Y374" i="1" s="1"/>
  <c r="CI368" i="1"/>
  <c r="CJ368" i="1"/>
  <c r="U373" i="1"/>
  <c r="CK368" i="1"/>
  <c r="CL368" i="1"/>
  <c r="CM368" i="1" s="1"/>
  <c r="CO378" i="1"/>
  <c r="CQ378" i="1" s="1"/>
  <c r="CR378" i="1" s="1"/>
  <c r="CS378" i="1"/>
  <c r="CO379" i="1" l="1"/>
  <c r="CQ379" i="1" s="1"/>
  <c r="CS379" i="1"/>
  <c r="CR379" i="1"/>
  <c r="CG369" i="1"/>
  <c r="CH369" i="1"/>
  <c r="Y375" i="1" s="1"/>
  <c r="CI369" i="1"/>
  <c r="CJ369" i="1"/>
  <c r="CK369" i="1"/>
  <c r="U374" i="1"/>
  <c r="CL369" i="1"/>
  <c r="CM369" i="1" s="1"/>
  <c r="B274" i="1"/>
  <c r="C274" i="1" s="1"/>
  <c r="W274" i="1" s="1"/>
  <c r="D274" i="1"/>
  <c r="E274" i="1" s="1"/>
  <c r="L274" i="1" s="1"/>
  <c r="M274" i="1" s="1"/>
  <c r="B275" i="1" l="1"/>
  <c r="C275" i="1"/>
  <c r="W275" i="1" s="1"/>
  <c r="D275" i="1"/>
  <c r="E275" i="1" s="1"/>
  <c r="CG370" i="1"/>
  <c r="CH370" i="1"/>
  <c r="Y376" i="1" s="1"/>
  <c r="CI370" i="1"/>
  <c r="CJ370" i="1"/>
  <c r="CK370" i="1"/>
  <c r="CL370" i="1"/>
  <c r="CM370" i="1" s="1"/>
  <c r="U375" i="1"/>
  <c r="CO380" i="1"/>
  <c r="CQ380" i="1" s="1"/>
  <c r="CR380" i="1" s="1"/>
  <c r="CS380" i="1"/>
  <c r="CO381" i="1" l="1"/>
  <c r="CQ381" i="1" s="1"/>
  <c r="CS381" i="1"/>
  <c r="CR381" i="1"/>
  <c r="CG371" i="1"/>
  <c r="CH371" i="1"/>
  <c r="Y377" i="1" s="1"/>
  <c r="CI371" i="1"/>
  <c r="CJ371" i="1"/>
  <c r="CK371" i="1"/>
  <c r="U376" i="1"/>
  <c r="CL371" i="1"/>
  <c r="CM371" i="1" s="1"/>
  <c r="L275" i="1"/>
  <c r="M275" i="1" s="1"/>
  <c r="CG372" i="1" l="1"/>
  <c r="CH372" i="1"/>
  <c r="Y378" i="1" s="1"/>
  <c r="CI372" i="1"/>
  <c r="CJ372" i="1"/>
  <c r="CL372" i="1"/>
  <c r="CM372" i="1" s="1"/>
  <c r="U377" i="1"/>
  <c r="CK372" i="1"/>
  <c r="B276" i="1"/>
  <c r="C276" i="1" s="1"/>
  <c r="W276" i="1" s="1"/>
  <c r="D276" i="1"/>
  <c r="E276" i="1" s="1"/>
  <c r="CO382" i="1"/>
  <c r="CQ382" i="1" s="1"/>
  <c r="CR382" i="1" s="1"/>
  <c r="CS382" i="1"/>
  <c r="CO383" i="1" l="1"/>
  <c r="CQ383" i="1" s="1"/>
  <c r="CS383" i="1"/>
  <c r="CR383" i="1"/>
  <c r="CG373" i="1"/>
  <c r="CH373" i="1"/>
  <c r="Y379" i="1" s="1"/>
  <c r="CI373" i="1"/>
  <c r="CJ373" i="1"/>
  <c r="CK373" i="1"/>
  <c r="U378" i="1"/>
  <c r="CL373" i="1"/>
  <c r="CM373" i="1" s="1"/>
  <c r="L276" i="1"/>
  <c r="M276" i="1" s="1"/>
  <c r="CG374" i="1" l="1"/>
  <c r="CH374" i="1"/>
  <c r="Y380" i="1" s="1"/>
  <c r="CI374" i="1"/>
  <c r="CJ374" i="1"/>
  <c r="U379" i="1"/>
  <c r="CK374" i="1"/>
  <c r="CL374" i="1"/>
  <c r="CM374" i="1" s="1"/>
  <c r="D277" i="1"/>
  <c r="E277" i="1" s="1"/>
  <c r="B277" i="1"/>
  <c r="C277" i="1" s="1"/>
  <c r="W277" i="1" s="1"/>
  <c r="CO384" i="1"/>
  <c r="CQ384" i="1" s="1"/>
  <c r="CR384" i="1" s="1"/>
  <c r="CS384" i="1"/>
  <c r="CO385" i="1" l="1"/>
  <c r="CQ385" i="1" s="1"/>
  <c r="CS385" i="1"/>
  <c r="CR385" i="1"/>
  <c r="CG375" i="1"/>
  <c r="CH375" i="1"/>
  <c r="Y381" i="1" s="1"/>
  <c r="CI375" i="1"/>
  <c r="CJ375" i="1"/>
  <c r="CK375" i="1"/>
  <c r="U380" i="1"/>
  <c r="CL375" i="1"/>
  <c r="CM375" i="1" s="1"/>
  <c r="L277" i="1"/>
  <c r="M277" i="1" s="1"/>
  <c r="CG376" i="1" l="1"/>
  <c r="CJ376" i="1"/>
  <c r="U381" i="1"/>
  <c r="CH376" i="1"/>
  <c r="Y382" i="1" s="1"/>
  <c r="CI376" i="1"/>
  <c r="CK376" i="1"/>
  <c r="CL376" i="1"/>
  <c r="CM376" i="1" s="1"/>
  <c r="CO386" i="1"/>
  <c r="CQ386" i="1" s="1"/>
  <c r="CR386" i="1" s="1"/>
  <c r="CS386" i="1"/>
  <c r="B278" i="1"/>
  <c r="C278" i="1"/>
  <c r="W278" i="1" s="1"/>
  <c r="D278" i="1"/>
  <c r="E278" i="1" s="1"/>
  <c r="L278" i="1"/>
  <c r="M278" i="1" s="1"/>
  <c r="D279" i="1" l="1"/>
  <c r="E279" i="1" s="1"/>
  <c r="B279" i="1"/>
  <c r="C279" i="1" s="1"/>
  <c r="W279" i="1" s="1"/>
  <c r="CO387" i="1"/>
  <c r="CQ387" i="1" s="1"/>
  <c r="CR387" i="1" s="1"/>
  <c r="CS387" i="1"/>
  <c r="CG377" i="1"/>
  <c r="CH377" i="1"/>
  <c r="Y383" i="1" s="1"/>
  <c r="CI377" i="1"/>
  <c r="CJ377" i="1"/>
  <c r="CK377" i="1"/>
  <c r="U382" i="1"/>
  <c r="CL377" i="1"/>
  <c r="CM377" i="1" s="1"/>
  <c r="CO388" i="1" l="1"/>
  <c r="CQ388" i="1" s="1"/>
  <c r="CR388" i="1"/>
  <c r="CS388" i="1"/>
  <c r="CG378" i="1"/>
  <c r="CJ378" i="1"/>
  <c r="U383" i="1"/>
  <c r="CH378" i="1"/>
  <c r="Y384" i="1" s="1"/>
  <c r="CI378" i="1"/>
  <c r="CK378" i="1"/>
  <c r="CL378" i="1"/>
  <c r="CM378" i="1" s="1"/>
  <c r="L279" i="1"/>
  <c r="M279" i="1" s="1"/>
  <c r="CG379" i="1" l="1"/>
  <c r="CH379" i="1"/>
  <c r="Y385" i="1" s="1"/>
  <c r="CI379" i="1"/>
  <c r="CJ379" i="1"/>
  <c r="CK379" i="1"/>
  <c r="U384" i="1"/>
  <c r="CL379" i="1"/>
  <c r="CM379" i="1" s="1"/>
  <c r="B280" i="1"/>
  <c r="C280" i="1"/>
  <c r="W280" i="1" s="1"/>
  <c r="D280" i="1"/>
  <c r="E280" i="1" s="1"/>
  <c r="L280" i="1" s="1"/>
  <c r="M280" i="1" s="1"/>
  <c r="CO389" i="1"/>
  <c r="CQ389" i="1" s="1"/>
  <c r="CS389" i="1"/>
  <c r="CR389" i="1"/>
  <c r="B281" i="1" l="1"/>
  <c r="C281" i="1"/>
  <c r="W281" i="1" s="1"/>
  <c r="D281" i="1"/>
  <c r="E281" i="1" s="1"/>
  <c r="CG380" i="1"/>
  <c r="CJ380" i="1"/>
  <c r="U385" i="1"/>
  <c r="CH380" i="1"/>
  <c r="Y386" i="1" s="1"/>
  <c r="CI380" i="1"/>
  <c r="CK380" i="1"/>
  <c r="CL380" i="1"/>
  <c r="CM380" i="1" s="1"/>
  <c r="CO390" i="1"/>
  <c r="CQ390" i="1" s="1"/>
  <c r="CR390" i="1" s="1"/>
  <c r="CS390" i="1"/>
  <c r="CO391" i="1" l="1"/>
  <c r="CQ391" i="1" s="1"/>
  <c r="CR391" i="1"/>
  <c r="CS391" i="1"/>
  <c r="CG381" i="1"/>
  <c r="CH381" i="1"/>
  <c r="Y387" i="1" s="1"/>
  <c r="CI381" i="1"/>
  <c r="CJ381" i="1"/>
  <c r="CK381" i="1"/>
  <c r="U386" i="1"/>
  <c r="CL381" i="1"/>
  <c r="CM381" i="1" s="1"/>
  <c r="L281" i="1"/>
  <c r="M281" i="1" s="1"/>
  <c r="CG382" i="1" l="1"/>
  <c r="CJ382" i="1"/>
  <c r="U387" i="1"/>
  <c r="CH382" i="1"/>
  <c r="Y388" i="1" s="1"/>
  <c r="CI382" i="1"/>
  <c r="CK382" i="1"/>
  <c r="CL382" i="1"/>
  <c r="CM382" i="1" s="1"/>
  <c r="B282" i="1"/>
  <c r="C282" i="1"/>
  <c r="W282" i="1" s="1"/>
  <c r="D282" i="1"/>
  <c r="E282" i="1" s="1"/>
  <c r="L282" i="1"/>
  <c r="M282" i="1" s="1"/>
  <c r="CO392" i="1"/>
  <c r="CQ392" i="1" s="1"/>
  <c r="CR392" i="1" s="1"/>
  <c r="CS392" i="1"/>
  <c r="CO393" i="1" l="1"/>
  <c r="CQ393" i="1" s="1"/>
  <c r="CR393" i="1"/>
  <c r="CS393" i="1"/>
  <c r="B283" i="1"/>
  <c r="C283" i="1"/>
  <c r="W283" i="1" s="1"/>
  <c r="D283" i="1"/>
  <c r="E283" i="1" s="1"/>
  <c r="CG383" i="1"/>
  <c r="CH383" i="1"/>
  <c r="Y389" i="1" s="1"/>
  <c r="CI383" i="1"/>
  <c r="CJ383" i="1"/>
  <c r="CK383" i="1"/>
  <c r="U388" i="1"/>
  <c r="CL383" i="1"/>
  <c r="CM383" i="1" s="1"/>
  <c r="CJ384" i="1" l="1"/>
  <c r="CK384" i="1"/>
  <c r="CL384" i="1"/>
  <c r="CM384" i="1" s="1"/>
  <c r="U389" i="1"/>
  <c r="CI384" i="1"/>
  <c r="CG384" i="1"/>
  <c r="CH384" i="1"/>
  <c r="Y390" i="1" s="1"/>
  <c r="CO394" i="1"/>
  <c r="CQ394" i="1" s="1"/>
  <c r="CR394" i="1"/>
  <c r="CS394" i="1"/>
  <c r="L283" i="1"/>
  <c r="M283" i="1" s="1"/>
  <c r="CG385" i="1" l="1"/>
  <c r="CH385" i="1"/>
  <c r="Y391" i="1" s="1"/>
  <c r="CI385" i="1"/>
  <c r="CJ385" i="1"/>
  <c r="CK385" i="1"/>
  <c r="U390" i="1"/>
  <c r="CL385" i="1"/>
  <c r="CM385" i="1"/>
  <c r="CO395" i="1"/>
  <c r="CQ395" i="1" s="1"/>
  <c r="CR395" i="1" s="1"/>
  <c r="CS395" i="1"/>
  <c r="B284" i="1"/>
  <c r="C284" i="1"/>
  <c r="W284" i="1" s="1"/>
  <c r="D284" i="1"/>
  <c r="E284" i="1" s="1"/>
  <c r="L284" i="1"/>
  <c r="M284" i="1" s="1"/>
  <c r="B285" i="1" l="1"/>
  <c r="C285" i="1"/>
  <c r="W285" i="1" s="1"/>
  <c r="D285" i="1"/>
  <c r="E285" i="1" s="1"/>
  <c r="CO396" i="1"/>
  <c r="CQ396" i="1" s="1"/>
  <c r="CR396" i="1" s="1"/>
  <c r="CS396" i="1"/>
  <c r="U391" i="1"/>
  <c r="CG386" i="1"/>
  <c r="CH386" i="1"/>
  <c r="Y392" i="1" s="1"/>
  <c r="CI386" i="1"/>
  <c r="CJ386" i="1"/>
  <c r="CK386" i="1"/>
  <c r="CL386" i="1"/>
  <c r="CM386" i="1" s="1"/>
  <c r="CG387" i="1" l="1"/>
  <c r="CH387" i="1"/>
  <c r="Y393" i="1" s="1"/>
  <c r="CI387" i="1"/>
  <c r="CJ387" i="1"/>
  <c r="CK387" i="1"/>
  <c r="U392" i="1"/>
  <c r="CL387" i="1"/>
  <c r="CM387" i="1"/>
  <c r="CO397" i="1"/>
  <c r="CQ397" i="1" s="1"/>
  <c r="CR397" i="1"/>
  <c r="CS397" i="1"/>
  <c r="L285" i="1"/>
  <c r="M285" i="1" s="1"/>
  <c r="B286" i="1" l="1"/>
  <c r="C286" i="1"/>
  <c r="W286" i="1" s="1"/>
  <c r="D286" i="1"/>
  <c r="E286" i="1" s="1"/>
  <c r="L286" i="1"/>
  <c r="M286" i="1"/>
  <c r="CO398" i="1"/>
  <c r="CQ398" i="1" s="1"/>
  <c r="CR398" i="1" s="1"/>
  <c r="CS398" i="1"/>
  <c r="CK388" i="1"/>
  <c r="CL388" i="1"/>
  <c r="CM388" i="1" s="1"/>
  <c r="U393" i="1"/>
  <c r="CG388" i="1"/>
  <c r="CJ388" i="1"/>
  <c r="CH388" i="1"/>
  <c r="Y394" i="1" s="1"/>
  <c r="CI388" i="1"/>
  <c r="CG389" i="1" l="1"/>
  <c r="CH389" i="1"/>
  <c r="Y395" i="1" s="1"/>
  <c r="CI389" i="1"/>
  <c r="CJ389" i="1"/>
  <c r="CK389" i="1"/>
  <c r="U394" i="1"/>
  <c r="CL389" i="1"/>
  <c r="CM389" i="1" s="1"/>
  <c r="CO399" i="1"/>
  <c r="CQ399" i="1" s="1"/>
  <c r="CR399" i="1" s="1"/>
  <c r="CS399" i="1"/>
  <c r="D287" i="1"/>
  <c r="E287" i="1" s="1"/>
  <c r="B287" i="1"/>
  <c r="C287" i="1" s="1"/>
  <c r="W287" i="1" s="1"/>
  <c r="CS400" i="1" l="1"/>
  <c r="CO400" i="1"/>
  <c r="CQ400" i="1" s="1"/>
  <c r="CR400" i="1" s="1"/>
  <c r="U395" i="1"/>
  <c r="CG390" i="1"/>
  <c r="CH390" i="1"/>
  <c r="Y396" i="1" s="1"/>
  <c r="CI390" i="1"/>
  <c r="CJ390" i="1"/>
  <c r="CK390" i="1"/>
  <c r="CL390" i="1"/>
  <c r="CM390" i="1" s="1"/>
  <c r="L287" i="1"/>
  <c r="M287" i="1" s="1"/>
  <c r="CG391" i="1" l="1"/>
  <c r="CH391" i="1"/>
  <c r="Y397" i="1" s="1"/>
  <c r="CI391" i="1"/>
  <c r="CJ391" i="1"/>
  <c r="CK391" i="1"/>
  <c r="U396" i="1"/>
  <c r="CL391" i="1"/>
  <c r="CM391" i="1"/>
  <c r="CS401" i="1"/>
  <c r="CO401" i="1"/>
  <c r="CQ401" i="1" s="1"/>
  <c r="CR401" i="1" s="1"/>
  <c r="B288" i="1"/>
  <c r="D288" i="1"/>
  <c r="E288" i="1" s="1"/>
  <c r="C288" i="1"/>
  <c r="W288" i="1" s="1"/>
  <c r="L288" i="1"/>
  <c r="M288" i="1" s="1"/>
  <c r="B289" i="1" l="1"/>
  <c r="C289" i="1"/>
  <c r="W289" i="1" s="1"/>
  <c r="D289" i="1"/>
  <c r="E289" i="1" s="1"/>
  <c r="S205" i="1"/>
  <c r="CS402" i="1"/>
  <c r="CO402" i="1"/>
  <c r="CQ402" i="1" s="1"/>
  <c r="CR402" i="1" s="1"/>
  <c r="CI392" i="1"/>
  <c r="CJ392" i="1"/>
  <c r="CK392" i="1"/>
  <c r="CL392" i="1"/>
  <c r="CM392" i="1" s="1"/>
  <c r="CH392" i="1"/>
  <c r="Y398" i="1" s="1"/>
  <c r="U397" i="1"/>
  <c r="CG392" i="1"/>
  <c r="CG393" i="1" l="1"/>
  <c r="CH393" i="1"/>
  <c r="Y399" i="1" s="1"/>
  <c r="CI393" i="1"/>
  <c r="CJ393" i="1"/>
  <c r="CK393" i="1"/>
  <c r="U398" i="1"/>
  <c r="CL393" i="1"/>
  <c r="CM393" i="1"/>
  <c r="CO403" i="1"/>
  <c r="CQ403" i="1" s="1"/>
  <c r="CR403" i="1" s="1"/>
  <c r="CS403" i="1"/>
  <c r="S194" i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L289" i="1"/>
  <c r="M289" i="1" s="1"/>
  <c r="CO404" i="1" l="1"/>
  <c r="CQ404" i="1" s="1"/>
  <c r="CR404" i="1"/>
  <c r="CS404" i="1"/>
  <c r="B290" i="1"/>
  <c r="D290" i="1"/>
  <c r="E290" i="1" s="1"/>
  <c r="C290" i="1"/>
  <c r="W290" i="1" s="1"/>
  <c r="L290" i="1"/>
  <c r="M290" i="1"/>
  <c r="CG394" i="1"/>
  <c r="CH394" i="1"/>
  <c r="Y400" i="1" s="1"/>
  <c r="CI394" i="1"/>
  <c r="CJ394" i="1"/>
  <c r="CK394" i="1"/>
  <c r="U399" i="1"/>
  <c r="CL394" i="1"/>
  <c r="CM394" i="1" s="1"/>
  <c r="CG395" i="1" l="1"/>
  <c r="CH395" i="1"/>
  <c r="Y401" i="1" s="1"/>
  <c r="U400" i="1"/>
  <c r="CI395" i="1"/>
  <c r="CJ395" i="1"/>
  <c r="CK395" i="1"/>
  <c r="CL395" i="1"/>
  <c r="CM395" i="1"/>
  <c r="B291" i="1"/>
  <c r="C291" i="1"/>
  <c r="W291" i="1" s="1"/>
  <c r="D291" i="1"/>
  <c r="E291" i="1" s="1"/>
  <c r="CO405" i="1"/>
  <c r="CQ405" i="1" s="1"/>
  <c r="CR405" i="1" s="1"/>
  <c r="CS405" i="1"/>
  <c r="CO406" i="1" l="1"/>
  <c r="CQ406" i="1" s="1"/>
  <c r="CR406" i="1"/>
  <c r="CS406" i="1"/>
  <c r="L291" i="1"/>
  <c r="M291" i="1" s="1"/>
  <c r="CG396" i="1"/>
  <c r="CH396" i="1"/>
  <c r="Y402" i="1" s="1"/>
  <c r="CI396" i="1"/>
  <c r="CJ396" i="1"/>
  <c r="CK396" i="1"/>
  <c r="CL396" i="1"/>
  <c r="CM396" i="1" s="1"/>
  <c r="U401" i="1"/>
  <c r="U402" i="1" l="1"/>
  <c r="CG397" i="1"/>
  <c r="CH397" i="1"/>
  <c r="Y403" i="1" s="1"/>
  <c r="CI397" i="1"/>
  <c r="CK397" i="1"/>
  <c r="CJ397" i="1"/>
  <c r="CL397" i="1"/>
  <c r="CM397" i="1"/>
  <c r="B292" i="1"/>
  <c r="D292" i="1"/>
  <c r="E292" i="1" s="1"/>
  <c r="L292" i="1" s="1"/>
  <c r="M292" i="1" s="1"/>
  <c r="C292" i="1"/>
  <c r="W292" i="1" s="1"/>
  <c r="CO407" i="1"/>
  <c r="CQ407" i="1" s="1"/>
  <c r="CR407" i="1" s="1"/>
  <c r="CS407" i="1"/>
  <c r="B293" i="1" l="1"/>
  <c r="C293" i="1"/>
  <c r="W293" i="1" s="1"/>
  <c r="D293" i="1"/>
  <c r="E293" i="1" s="1"/>
  <c r="CO408" i="1"/>
  <c r="CQ408" i="1" s="1"/>
  <c r="CR408" i="1" s="1"/>
  <c r="CS408" i="1"/>
  <c r="CJ398" i="1"/>
  <c r="CK398" i="1"/>
  <c r="CL398" i="1"/>
  <c r="CM398" i="1"/>
  <c r="U403" i="1"/>
  <c r="CI398" i="1"/>
  <c r="CG398" i="1"/>
  <c r="CH398" i="1"/>
  <c r="Y404" i="1" s="1"/>
  <c r="CS409" i="1" l="1"/>
  <c r="CO409" i="1"/>
  <c r="CQ409" i="1" s="1"/>
  <c r="CR409" i="1" s="1"/>
  <c r="CG399" i="1"/>
  <c r="CH399" i="1"/>
  <c r="Y405" i="1" s="1"/>
  <c r="CI399" i="1"/>
  <c r="CJ399" i="1"/>
  <c r="CK399" i="1"/>
  <c r="U404" i="1"/>
  <c r="CL399" i="1"/>
  <c r="CM399" i="1" s="1"/>
  <c r="L293" i="1"/>
  <c r="M293" i="1" s="1"/>
  <c r="U405" i="1" l="1"/>
  <c r="CG400" i="1"/>
  <c r="CH400" i="1"/>
  <c r="Y406" i="1" s="1"/>
  <c r="CI400" i="1"/>
  <c r="CL400" i="1"/>
  <c r="CM400" i="1" s="1"/>
  <c r="CK400" i="1"/>
  <c r="CJ400" i="1"/>
  <c r="CO410" i="1"/>
  <c r="CQ410" i="1" s="1"/>
  <c r="CR410" i="1" s="1"/>
  <c r="CS410" i="1"/>
  <c r="B294" i="1"/>
  <c r="D294" i="1"/>
  <c r="E294" i="1" s="1"/>
  <c r="C294" i="1"/>
  <c r="W294" i="1" s="1"/>
  <c r="CO411" i="1" l="1"/>
  <c r="CQ411" i="1" s="1"/>
  <c r="CR411" i="1"/>
  <c r="CS411" i="1"/>
  <c r="CI401" i="1"/>
  <c r="CJ401" i="1"/>
  <c r="CK401" i="1"/>
  <c r="CL401" i="1"/>
  <c r="U406" i="1"/>
  <c r="CG401" i="1"/>
  <c r="CH401" i="1"/>
  <c r="Y407" i="1" s="1"/>
  <c r="CM401" i="1"/>
  <c r="L294" i="1"/>
  <c r="M294" i="1" s="1"/>
  <c r="D295" i="1" l="1"/>
  <c r="E295" i="1" s="1"/>
  <c r="B295" i="1"/>
  <c r="C295" i="1" s="1"/>
  <c r="W295" i="1" s="1"/>
  <c r="CS412" i="1"/>
  <c r="CO412" i="1"/>
  <c r="CQ412" i="1" s="1"/>
  <c r="CR412" i="1" s="1"/>
  <c r="CH402" i="1"/>
  <c r="Y408" i="1" s="1"/>
  <c r="U407" i="1"/>
  <c r="CG402" i="1"/>
  <c r="CI402" i="1"/>
  <c r="CL402" i="1"/>
  <c r="CM402" i="1" s="1"/>
  <c r="CJ402" i="1"/>
  <c r="CK402" i="1"/>
  <c r="CO413" i="1" l="1"/>
  <c r="CQ413" i="1" s="1"/>
  <c r="CR413" i="1"/>
  <c r="CS413" i="1"/>
  <c r="CK403" i="1"/>
  <c r="CL403" i="1"/>
  <c r="CM403" i="1"/>
  <c r="U408" i="1"/>
  <c r="CG403" i="1"/>
  <c r="CJ403" i="1"/>
  <c r="CH403" i="1"/>
  <c r="Y409" i="1" s="1"/>
  <c r="CI403" i="1"/>
  <c r="L295" i="1"/>
  <c r="M295" i="1" s="1"/>
  <c r="U409" i="1" l="1"/>
  <c r="CG404" i="1"/>
  <c r="CJ404" i="1"/>
  <c r="CH404" i="1"/>
  <c r="Y410" i="1" s="1"/>
  <c r="CI404" i="1"/>
  <c r="CK404" i="1"/>
  <c r="CL404" i="1"/>
  <c r="CM404" i="1" s="1"/>
  <c r="B296" i="1"/>
  <c r="C296" i="1"/>
  <c r="W296" i="1" s="1"/>
  <c r="D296" i="1"/>
  <c r="E296" i="1" s="1"/>
  <c r="CO414" i="1"/>
  <c r="CQ414" i="1" s="1"/>
  <c r="CR414" i="1" s="1"/>
  <c r="CS414" i="1"/>
  <c r="CS415" i="1" l="1"/>
  <c r="CO415" i="1"/>
  <c r="CQ415" i="1" s="1"/>
  <c r="CR415" i="1" s="1"/>
  <c r="U410" i="1"/>
  <c r="CL405" i="1"/>
  <c r="CM405" i="1" s="1"/>
  <c r="CG405" i="1"/>
  <c r="CH405" i="1"/>
  <c r="Y411" i="1" s="1"/>
  <c r="CK405" i="1"/>
  <c r="CI405" i="1"/>
  <c r="CJ405" i="1"/>
  <c r="L296" i="1"/>
  <c r="M296" i="1" s="1"/>
  <c r="U411" i="1" l="1"/>
  <c r="CG406" i="1"/>
  <c r="CH406" i="1"/>
  <c r="CI406" i="1"/>
  <c r="CJ17" i="1" s="1"/>
  <c r="CL406" i="1"/>
  <c r="CM406" i="1"/>
  <c r="U412" i="1" s="1"/>
  <c r="CJ406" i="1"/>
  <c r="CK406" i="1"/>
  <c r="CO416" i="1"/>
  <c r="CQ416" i="1" s="1"/>
  <c r="CR416" i="1" s="1"/>
  <c r="CS416" i="1"/>
  <c r="D297" i="1"/>
  <c r="E297" i="1" s="1"/>
  <c r="B297" i="1"/>
  <c r="C297" i="1" s="1"/>
  <c r="W297" i="1" s="1"/>
  <c r="CS417" i="1" l="1"/>
  <c r="CO417" i="1"/>
  <c r="CQ417" i="1" s="1"/>
  <c r="CR417" i="1" s="1"/>
  <c r="L297" i="1"/>
  <c r="M297" i="1" s="1"/>
  <c r="CJ18" i="1"/>
  <c r="Y412" i="1"/>
  <c r="Y413" i="1"/>
  <c r="CS418" i="1" l="1"/>
  <c r="CO418" i="1"/>
  <c r="CQ418" i="1" s="1"/>
  <c r="CR418" i="1"/>
  <c r="B298" i="1"/>
  <c r="C298" i="1"/>
  <c r="W298" i="1" s="1"/>
  <c r="D298" i="1"/>
  <c r="E298" i="1" s="1"/>
  <c r="L298" i="1" l="1"/>
  <c r="M298" i="1" s="1"/>
  <c r="CS419" i="1"/>
  <c r="CO419" i="1"/>
  <c r="CQ419" i="1" s="1"/>
  <c r="CR419" i="1" s="1"/>
  <c r="CS420" i="1" l="1"/>
  <c r="CO420" i="1"/>
  <c r="CQ420" i="1" s="1"/>
  <c r="CR420" i="1"/>
  <c r="D299" i="1"/>
  <c r="E299" i="1" s="1"/>
  <c r="B299" i="1"/>
  <c r="C299" i="1"/>
  <c r="W299" i="1" s="1"/>
  <c r="CO421" i="1" l="1"/>
  <c r="CQ421" i="1" s="1"/>
  <c r="CR421" i="1"/>
  <c r="CS421" i="1"/>
  <c r="L299" i="1"/>
  <c r="M299" i="1" s="1"/>
  <c r="B300" i="1" l="1"/>
  <c r="C300" i="1"/>
  <c r="W300" i="1" s="1"/>
  <c r="D300" i="1"/>
  <c r="E300" i="1" s="1"/>
  <c r="CO422" i="1"/>
  <c r="CQ422" i="1" s="1"/>
  <c r="CS422" i="1"/>
  <c r="CR422" i="1"/>
  <c r="CO423" i="1" l="1"/>
  <c r="CQ423" i="1" s="1"/>
  <c r="CR423" i="1"/>
  <c r="CS423" i="1"/>
  <c r="L300" i="1"/>
  <c r="M300" i="1" s="1"/>
  <c r="CO424" i="1" l="1"/>
  <c r="CQ424" i="1" s="1"/>
  <c r="CR424" i="1"/>
  <c r="CS424" i="1"/>
  <c r="B301" i="1"/>
  <c r="C301" i="1"/>
  <c r="W301" i="1" s="1"/>
  <c r="D301" i="1"/>
  <c r="E301" i="1" s="1"/>
  <c r="CO425" i="1" l="1"/>
  <c r="CQ425" i="1" s="1"/>
  <c r="CR425" i="1"/>
  <c r="CS425" i="1"/>
  <c r="L301" i="1"/>
  <c r="M301" i="1" s="1"/>
  <c r="B302" i="1" l="1"/>
  <c r="C302" i="1"/>
  <c r="W302" i="1" s="1"/>
  <c r="D302" i="1"/>
  <c r="E302" i="1" s="1"/>
  <c r="CS426" i="1"/>
  <c r="CO426" i="1"/>
  <c r="CQ426" i="1" s="1"/>
  <c r="CR426" i="1" s="1"/>
  <c r="CO427" i="1" l="1"/>
  <c r="CQ427" i="1" s="1"/>
  <c r="CR427" i="1"/>
  <c r="CS427" i="1"/>
  <c r="L302" i="1"/>
  <c r="M302" i="1" s="1"/>
  <c r="S217" i="1" l="1"/>
  <c r="CO428" i="1"/>
  <c r="CQ428" i="1" s="1"/>
  <c r="CR428" i="1"/>
  <c r="CS428" i="1"/>
  <c r="D303" i="1"/>
  <c r="E303" i="1" s="1"/>
  <c r="B303" i="1"/>
  <c r="C303" i="1" s="1"/>
  <c r="W303" i="1" s="1"/>
  <c r="CO429" i="1" l="1"/>
  <c r="CQ429" i="1" s="1"/>
  <c r="CS429" i="1"/>
  <c r="CR429" i="1"/>
  <c r="L303" i="1"/>
  <c r="M303" i="1" s="1"/>
  <c r="S206" i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B304" i="1" l="1"/>
  <c r="D304" i="1"/>
  <c r="E304" i="1" s="1"/>
  <c r="C304" i="1"/>
  <c r="W304" i="1" s="1"/>
  <c r="CO430" i="1"/>
  <c r="CQ430" i="1" s="1"/>
  <c r="CR430" i="1"/>
  <c r="CS430" i="1"/>
  <c r="L304" i="1" l="1"/>
  <c r="M304" i="1" s="1"/>
  <c r="CO431" i="1"/>
  <c r="CQ431" i="1" s="1"/>
  <c r="CR431" i="1" s="1"/>
  <c r="CS431" i="1"/>
  <c r="CO432" i="1" l="1"/>
  <c r="CQ432" i="1" s="1"/>
  <c r="CR432" i="1"/>
  <c r="CS432" i="1"/>
  <c r="B305" i="1"/>
  <c r="C305" i="1"/>
  <c r="W305" i="1" s="1"/>
  <c r="D305" i="1"/>
  <c r="E305" i="1" s="1"/>
  <c r="L305" i="1" s="1"/>
  <c r="M305" i="1" s="1"/>
  <c r="B306" i="1" l="1"/>
  <c r="C306" i="1"/>
  <c r="W306" i="1" s="1"/>
  <c r="D306" i="1"/>
  <c r="E306" i="1" s="1"/>
  <c r="L306" i="1" s="1"/>
  <c r="M306" i="1" s="1"/>
  <c r="CS433" i="1"/>
  <c r="CO433" i="1"/>
  <c r="CQ433" i="1" s="1"/>
  <c r="CR433" i="1" s="1"/>
  <c r="CO434" i="1" l="1"/>
  <c r="CQ434" i="1" s="1"/>
  <c r="CR434" i="1"/>
  <c r="CS434" i="1"/>
  <c r="B307" i="1"/>
  <c r="C307" i="1"/>
  <c r="W307" i="1" s="1"/>
  <c r="D307" i="1"/>
  <c r="E307" i="1" s="1"/>
  <c r="L307" i="1"/>
  <c r="M307" i="1" s="1"/>
  <c r="B308" i="1" l="1"/>
  <c r="C308" i="1"/>
  <c r="W308" i="1" s="1"/>
  <c r="D308" i="1"/>
  <c r="E308" i="1" s="1"/>
  <c r="CO435" i="1"/>
  <c r="CQ435" i="1" s="1"/>
  <c r="CR435" i="1" s="1"/>
  <c r="CS435" i="1"/>
  <c r="CS436" i="1" l="1"/>
  <c r="CO436" i="1"/>
  <c r="CQ436" i="1" s="1"/>
  <c r="CR436" i="1"/>
  <c r="L308" i="1"/>
  <c r="M308" i="1" s="1"/>
  <c r="CO437" i="1" l="1"/>
  <c r="CQ437" i="1" s="1"/>
  <c r="CR437" i="1"/>
  <c r="CS437" i="1"/>
  <c r="D309" i="1"/>
  <c r="E309" i="1" s="1"/>
  <c r="B309" i="1"/>
  <c r="C309" i="1" s="1"/>
  <c r="W309" i="1" l="1"/>
  <c r="L309" i="1"/>
  <c r="M309" i="1" s="1"/>
  <c r="CO438" i="1"/>
  <c r="CQ438" i="1" s="1"/>
  <c r="CR438" i="1"/>
  <c r="CS438" i="1"/>
  <c r="CO439" i="1" l="1"/>
  <c r="CQ439" i="1" s="1"/>
  <c r="CS439" i="1"/>
  <c r="CR439" i="1"/>
  <c r="B310" i="1"/>
  <c r="C310" i="1"/>
  <c r="W310" i="1" s="1"/>
  <c r="D310" i="1"/>
  <c r="E310" i="1" s="1"/>
  <c r="L310" i="1" s="1"/>
  <c r="M310" i="1" s="1"/>
  <c r="B311" i="1" l="1"/>
  <c r="C311" i="1"/>
  <c r="W311" i="1" s="1"/>
  <c r="D311" i="1"/>
  <c r="E311" i="1" s="1"/>
  <c r="L311" i="1"/>
  <c r="M311" i="1"/>
  <c r="CO440" i="1"/>
  <c r="CQ440" i="1" s="1"/>
  <c r="CR440" i="1"/>
  <c r="CS440" i="1"/>
  <c r="CO441" i="1" l="1"/>
  <c r="CQ441" i="1" s="1"/>
  <c r="CR441" i="1"/>
  <c r="CS441" i="1"/>
  <c r="B312" i="1"/>
  <c r="C312" i="1"/>
  <c r="W312" i="1" s="1"/>
  <c r="D312" i="1"/>
  <c r="E312" i="1" s="1"/>
  <c r="CO442" i="1" l="1"/>
  <c r="CQ442" i="1" s="1"/>
  <c r="CS442" i="1"/>
  <c r="CR442" i="1"/>
  <c r="L312" i="1"/>
  <c r="M312" i="1" s="1"/>
  <c r="CS443" i="1" l="1"/>
  <c r="CO443" i="1"/>
  <c r="CQ443" i="1" s="1"/>
  <c r="CR443" i="1" s="1"/>
  <c r="B313" i="1"/>
  <c r="C313" i="1"/>
  <c r="W313" i="1" s="1"/>
  <c r="D313" i="1"/>
  <c r="E313" i="1" s="1"/>
  <c r="L313" i="1" s="1"/>
  <c r="M313" i="1" s="1"/>
  <c r="B314" i="1" l="1"/>
  <c r="C314" i="1"/>
  <c r="W314" i="1" s="1"/>
  <c r="D314" i="1"/>
  <c r="E314" i="1" s="1"/>
  <c r="L314" i="1"/>
  <c r="M314" i="1"/>
  <c r="CO444" i="1"/>
  <c r="CQ444" i="1" s="1"/>
  <c r="CR444" i="1" s="1"/>
  <c r="CS444" i="1"/>
  <c r="CO445" i="1" l="1"/>
  <c r="CQ445" i="1" s="1"/>
  <c r="CR445" i="1"/>
  <c r="CS445" i="1"/>
  <c r="B315" i="1"/>
  <c r="C315" i="1" s="1"/>
  <c r="W315" i="1" s="1"/>
  <c r="D315" i="1"/>
  <c r="E315" i="1" s="1"/>
  <c r="CS446" i="1" l="1"/>
  <c r="CO446" i="1"/>
  <c r="CQ446" i="1" s="1"/>
  <c r="CR446" i="1" s="1"/>
  <c r="L315" i="1"/>
  <c r="M315" i="1" s="1"/>
  <c r="CO447" i="1" l="1"/>
  <c r="CQ447" i="1" s="1"/>
  <c r="CR447" i="1"/>
  <c r="CS447" i="1"/>
  <c r="B316" i="1"/>
  <c r="C316" i="1"/>
  <c r="W316" i="1" s="1"/>
  <c r="D316" i="1"/>
  <c r="E316" i="1" s="1"/>
  <c r="L316" i="1" l="1"/>
  <c r="M316" i="1" s="1"/>
  <c r="CO448" i="1"/>
  <c r="CQ448" i="1" s="1"/>
  <c r="CR448" i="1"/>
  <c r="CS448" i="1"/>
  <c r="CS449" i="1" l="1"/>
  <c r="CO449" i="1"/>
  <c r="CQ449" i="1" s="1"/>
  <c r="CR449" i="1" s="1"/>
  <c r="B317" i="1"/>
  <c r="C317" i="1"/>
  <c r="W317" i="1" s="1"/>
  <c r="D317" i="1"/>
  <c r="E317" i="1" s="1"/>
  <c r="CO450" i="1" l="1"/>
  <c r="CQ450" i="1" s="1"/>
  <c r="CR450" i="1"/>
  <c r="CS450" i="1"/>
  <c r="L317" i="1"/>
  <c r="M317" i="1" s="1"/>
  <c r="CO451" i="1" l="1"/>
  <c r="CQ451" i="1" s="1"/>
  <c r="CR451" i="1"/>
  <c r="CS451" i="1"/>
  <c r="B318" i="1"/>
  <c r="C318" i="1"/>
  <c r="W318" i="1" s="1"/>
  <c r="D318" i="1"/>
  <c r="E318" i="1" s="1"/>
  <c r="L318" i="1"/>
  <c r="M318" i="1" s="1"/>
  <c r="B319" i="1" l="1"/>
  <c r="C319" i="1"/>
  <c r="W319" i="1" s="1"/>
  <c r="D319" i="1"/>
  <c r="E319" i="1" s="1"/>
  <c r="CS452" i="1"/>
  <c r="CO452" i="1"/>
  <c r="CQ452" i="1" s="1"/>
  <c r="CR452" i="1" s="1"/>
  <c r="CO453" i="1" l="1"/>
  <c r="CQ453" i="1" s="1"/>
  <c r="CR453" i="1"/>
  <c r="CS453" i="1"/>
  <c r="L319" i="1"/>
  <c r="M319" i="1" s="1"/>
  <c r="B320" i="1" l="1"/>
  <c r="C320" i="1"/>
  <c r="W320" i="1" s="1"/>
  <c r="D320" i="1"/>
  <c r="E320" i="1" s="1"/>
  <c r="L320" i="1"/>
  <c r="M320" i="1"/>
  <c r="S229" i="1"/>
  <c r="CO454" i="1"/>
  <c r="CQ454" i="1" s="1"/>
  <c r="CR454" i="1"/>
  <c r="CS454" i="1"/>
  <c r="S218" i="1" l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CO455" i="1"/>
  <c r="CQ455" i="1" s="1"/>
  <c r="CS455" i="1"/>
  <c r="CR455" i="1"/>
  <c r="B321" i="1"/>
  <c r="C321" i="1"/>
  <c r="W321" i="1" s="1"/>
  <c r="D321" i="1"/>
  <c r="E321" i="1" s="1"/>
  <c r="L321" i="1" l="1"/>
  <c r="M321" i="1" s="1"/>
  <c r="CO456" i="1"/>
  <c r="CQ456" i="1" s="1"/>
  <c r="CR456" i="1"/>
  <c r="CS456" i="1"/>
  <c r="CO457" i="1" l="1"/>
  <c r="CQ457" i="1" s="1"/>
  <c r="CR457" i="1"/>
  <c r="CS457" i="1"/>
  <c r="B322" i="1"/>
  <c r="C322" i="1"/>
  <c r="W322" i="1" s="1"/>
  <c r="D322" i="1"/>
  <c r="E322" i="1" s="1"/>
  <c r="L322" i="1"/>
  <c r="M322" i="1"/>
  <c r="B323" i="1" l="1"/>
  <c r="C323" i="1"/>
  <c r="W323" i="1" s="1"/>
  <c r="D323" i="1"/>
  <c r="E323" i="1" s="1"/>
  <c r="CO458" i="1"/>
  <c r="CQ458" i="1" s="1"/>
  <c r="CR458" i="1" s="1"/>
  <c r="CS458" i="1"/>
  <c r="CS459" i="1" l="1"/>
  <c r="CO459" i="1"/>
  <c r="CQ459" i="1" s="1"/>
  <c r="CR459" i="1" s="1"/>
  <c r="L323" i="1"/>
  <c r="M323" i="1" s="1"/>
  <c r="CO460" i="1" l="1"/>
  <c r="CQ460" i="1" s="1"/>
  <c r="CR460" i="1"/>
  <c r="CS460" i="1"/>
  <c r="B324" i="1"/>
  <c r="C324" i="1" s="1"/>
  <c r="W324" i="1" s="1"/>
  <c r="D324" i="1"/>
  <c r="E324" i="1" s="1"/>
  <c r="CO461" i="1" l="1"/>
  <c r="CQ461" i="1" s="1"/>
  <c r="CR461" i="1"/>
  <c r="CS461" i="1"/>
  <c r="L324" i="1"/>
  <c r="M324" i="1" s="1"/>
  <c r="B325" i="1" l="1"/>
  <c r="C325" i="1"/>
  <c r="W325" i="1" s="1"/>
  <c r="D325" i="1"/>
  <c r="E325" i="1" s="1"/>
  <c r="CS462" i="1"/>
  <c r="CO462" i="1"/>
  <c r="CQ462" i="1" s="1"/>
  <c r="CR462" i="1" s="1"/>
  <c r="CO463" i="1" l="1"/>
  <c r="CQ463" i="1" s="1"/>
  <c r="CR463" i="1"/>
  <c r="CS463" i="1"/>
  <c r="L325" i="1"/>
  <c r="M325" i="1" s="1"/>
  <c r="B326" i="1" l="1"/>
  <c r="C326" i="1"/>
  <c r="W326" i="1" s="1"/>
  <c r="D326" i="1"/>
  <c r="E326" i="1" s="1"/>
  <c r="L326" i="1"/>
  <c r="M326" i="1"/>
  <c r="CO464" i="1"/>
  <c r="CQ464" i="1" s="1"/>
  <c r="CR464" i="1"/>
  <c r="CS464" i="1"/>
  <c r="CS465" i="1" l="1"/>
  <c r="CO465" i="1"/>
  <c r="CQ465" i="1" s="1"/>
  <c r="CR465" i="1" s="1"/>
  <c r="B327" i="1"/>
  <c r="C327" i="1"/>
  <c r="W327" i="1" s="1"/>
  <c r="D327" i="1"/>
  <c r="E327" i="1" s="1"/>
  <c r="CO466" i="1" l="1"/>
  <c r="CQ466" i="1" s="1"/>
  <c r="CR466" i="1"/>
  <c r="CS466" i="1"/>
  <c r="L327" i="1"/>
  <c r="M327" i="1" s="1"/>
  <c r="B328" i="1" l="1"/>
  <c r="C328" i="1"/>
  <c r="W328" i="1" s="1"/>
  <c r="D328" i="1"/>
  <c r="E328" i="1" s="1"/>
  <c r="L328" i="1"/>
  <c r="M328" i="1"/>
  <c r="CO467" i="1"/>
  <c r="CQ467" i="1" s="1"/>
  <c r="CR467" i="1" s="1"/>
  <c r="CS467" i="1"/>
  <c r="CS468" i="1" l="1"/>
  <c r="CO468" i="1"/>
  <c r="CQ468" i="1" s="1"/>
  <c r="CR468" i="1"/>
  <c r="B329" i="1"/>
  <c r="C329" i="1"/>
  <c r="W329" i="1" s="1"/>
  <c r="D329" i="1"/>
  <c r="E329" i="1" s="1"/>
  <c r="L329" i="1" l="1"/>
  <c r="M329" i="1" s="1"/>
  <c r="CO469" i="1"/>
  <c r="CQ469" i="1" s="1"/>
  <c r="CR469" i="1"/>
  <c r="CS469" i="1"/>
  <c r="CO470" i="1" l="1"/>
  <c r="CQ470" i="1" s="1"/>
  <c r="CR470" i="1"/>
  <c r="CS470" i="1"/>
  <c r="B330" i="1"/>
  <c r="C330" i="1"/>
  <c r="W330" i="1" s="1"/>
  <c r="D330" i="1"/>
  <c r="E330" i="1" s="1"/>
  <c r="L330" i="1" l="1"/>
  <c r="M330" i="1" s="1"/>
  <c r="CO471" i="1"/>
  <c r="CQ471" i="1" s="1"/>
  <c r="CS471" i="1"/>
  <c r="CR471" i="1"/>
  <c r="CO472" i="1" l="1"/>
  <c r="CQ472" i="1" s="1"/>
  <c r="CR472" i="1"/>
  <c r="CS472" i="1"/>
  <c r="B331" i="1"/>
  <c r="C331" i="1"/>
  <c r="W331" i="1" s="1"/>
  <c r="D331" i="1"/>
  <c r="E331" i="1" s="1"/>
  <c r="L331" i="1" l="1"/>
  <c r="M331" i="1" s="1"/>
  <c r="CO473" i="1"/>
  <c r="CQ473" i="1" s="1"/>
  <c r="CR473" i="1"/>
  <c r="CS473" i="1"/>
  <c r="CO474" i="1" l="1"/>
  <c r="CQ474" i="1" s="1"/>
  <c r="CS474" i="1"/>
  <c r="CR474" i="1"/>
  <c r="B332" i="1"/>
  <c r="C332" i="1"/>
  <c r="W332" i="1" s="1"/>
  <c r="D332" i="1"/>
  <c r="E332" i="1" s="1"/>
  <c r="L332" i="1" s="1"/>
  <c r="M332" i="1" s="1"/>
  <c r="B333" i="1" l="1"/>
  <c r="C333" i="1"/>
  <c r="W333" i="1" s="1"/>
  <c r="D333" i="1"/>
  <c r="E333" i="1" s="1"/>
  <c r="CS475" i="1"/>
  <c r="CO475" i="1"/>
  <c r="CQ475" i="1" s="1"/>
  <c r="CR475" i="1" s="1"/>
  <c r="CO476" i="1" l="1"/>
  <c r="CQ476" i="1" s="1"/>
  <c r="CR476" i="1"/>
  <c r="CS476" i="1"/>
  <c r="L333" i="1"/>
  <c r="M333" i="1" s="1"/>
  <c r="B334" i="1" l="1"/>
  <c r="C334" i="1"/>
  <c r="W334" i="1" s="1"/>
  <c r="D334" i="1"/>
  <c r="E334" i="1" s="1"/>
  <c r="CO477" i="1"/>
  <c r="CQ477" i="1" s="1"/>
  <c r="CR477" i="1"/>
  <c r="CS477" i="1"/>
  <c r="CS478" i="1" l="1"/>
  <c r="CO478" i="1"/>
  <c r="CQ478" i="1" s="1"/>
  <c r="CR478" i="1" s="1"/>
  <c r="L334" i="1"/>
  <c r="M334" i="1" s="1"/>
  <c r="CO479" i="1" l="1"/>
  <c r="CQ479" i="1" s="1"/>
  <c r="CR479" i="1"/>
  <c r="CS479" i="1"/>
  <c r="B335" i="1"/>
  <c r="C335" i="1"/>
  <c r="W335" i="1" s="1"/>
  <c r="D335" i="1"/>
  <c r="E335" i="1" s="1"/>
  <c r="L335" i="1" l="1"/>
  <c r="M335" i="1" s="1"/>
  <c r="S241" i="1"/>
  <c r="CO480" i="1"/>
  <c r="CQ480" i="1" s="1"/>
  <c r="CR480" i="1"/>
  <c r="CS480" i="1"/>
  <c r="S230" i="1" l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CS481" i="1"/>
  <c r="CO481" i="1"/>
  <c r="CQ481" i="1" s="1"/>
  <c r="CR481" i="1" s="1"/>
  <c r="B336" i="1"/>
  <c r="C336" i="1"/>
  <c r="W336" i="1" s="1"/>
  <c r="D336" i="1"/>
  <c r="E336" i="1" s="1"/>
  <c r="L336" i="1" s="1"/>
  <c r="M336" i="1" s="1"/>
  <c r="B337" i="1" l="1"/>
  <c r="C337" i="1"/>
  <c r="W337" i="1" s="1"/>
  <c r="D337" i="1"/>
  <c r="E337" i="1" s="1"/>
  <c r="CO482" i="1"/>
  <c r="CQ482" i="1" s="1"/>
  <c r="CR482" i="1"/>
  <c r="CS482" i="1"/>
  <c r="CO483" i="1" l="1"/>
  <c r="CQ483" i="1" s="1"/>
  <c r="CR483" i="1"/>
  <c r="CS483" i="1"/>
  <c r="L337" i="1"/>
  <c r="M337" i="1" s="1"/>
  <c r="B338" i="1" l="1"/>
  <c r="C338" i="1"/>
  <c r="W338" i="1" s="1"/>
  <c r="D338" i="1"/>
  <c r="E338" i="1" s="1"/>
  <c r="CS484" i="1"/>
  <c r="CO484" i="1"/>
  <c r="CQ484" i="1" s="1"/>
  <c r="CR484" i="1" s="1"/>
  <c r="CO485" i="1" l="1"/>
  <c r="CQ485" i="1" s="1"/>
  <c r="CR485" i="1"/>
  <c r="CS485" i="1"/>
  <c r="L338" i="1"/>
  <c r="M338" i="1" s="1"/>
  <c r="B339" i="1" l="1"/>
  <c r="C339" i="1"/>
  <c r="W339" i="1" s="1"/>
  <c r="D339" i="1"/>
  <c r="E339" i="1" s="1"/>
  <c r="CO486" i="1"/>
  <c r="CQ486" i="1" s="1"/>
  <c r="CR486" i="1"/>
  <c r="CS486" i="1"/>
  <c r="L339" i="1" l="1"/>
  <c r="M339" i="1" s="1"/>
  <c r="CO487" i="1"/>
  <c r="CQ487" i="1" s="1"/>
  <c r="CS487" i="1"/>
  <c r="CR487" i="1"/>
  <c r="CO488" i="1" l="1"/>
  <c r="CQ488" i="1" s="1"/>
  <c r="CR488" i="1"/>
  <c r="CS488" i="1"/>
  <c r="B340" i="1"/>
  <c r="C340" i="1"/>
  <c r="W340" i="1" s="1"/>
  <c r="D340" i="1"/>
  <c r="E340" i="1" s="1"/>
  <c r="L340" i="1" s="1"/>
  <c r="M340" i="1" s="1"/>
  <c r="B341" i="1" l="1"/>
  <c r="C341" i="1"/>
  <c r="W341" i="1" s="1"/>
  <c r="D341" i="1"/>
  <c r="E341" i="1" s="1"/>
  <c r="L341" i="1"/>
  <c r="M341" i="1" s="1"/>
  <c r="CO489" i="1"/>
  <c r="CQ489" i="1" s="1"/>
  <c r="CR489" i="1" s="1"/>
  <c r="CS489" i="1"/>
  <c r="CO490" i="1" l="1"/>
  <c r="CQ490" i="1" s="1"/>
  <c r="CR490" i="1"/>
  <c r="CS490" i="1"/>
  <c r="B342" i="1"/>
  <c r="C342" i="1" s="1"/>
  <c r="W342" i="1" s="1"/>
  <c r="D342" i="1"/>
  <c r="E342" i="1" s="1"/>
  <c r="L342" i="1" s="1"/>
  <c r="M342" i="1" s="1"/>
  <c r="B343" i="1" l="1"/>
  <c r="C343" i="1"/>
  <c r="W343" i="1" s="1"/>
  <c r="D343" i="1"/>
  <c r="E343" i="1" s="1"/>
  <c r="CS491" i="1"/>
  <c r="CO491" i="1"/>
  <c r="CQ491" i="1" s="1"/>
  <c r="CR491" i="1" s="1"/>
  <c r="CO492" i="1" l="1"/>
  <c r="CQ492" i="1" s="1"/>
  <c r="CR492" i="1"/>
  <c r="CS492" i="1"/>
  <c r="L343" i="1"/>
  <c r="M343" i="1" s="1"/>
  <c r="B344" i="1" l="1"/>
  <c r="C344" i="1"/>
  <c r="W344" i="1" s="1"/>
  <c r="D344" i="1"/>
  <c r="E344" i="1" s="1"/>
  <c r="CO493" i="1"/>
  <c r="CQ493" i="1" s="1"/>
  <c r="CR493" i="1" s="1"/>
  <c r="CS493" i="1"/>
  <c r="CS494" i="1" l="1"/>
  <c r="CO494" i="1"/>
  <c r="CQ494" i="1" s="1"/>
  <c r="CR494" i="1" s="1"/>
  <c r="L344" i="1"/>
  <c r="M344" i="1" s="1"/>
  <c r="CO495" i="1" l="1"/>
  <c r="CQ495" i="1" s="1"/>
  <c r="CR495" i="1"/>
  <c r="CS495" i="1"/>
  <c r="B345" i="1"/>
  <c r="C345" i="1"/>
  <c r="W345" i="1" s="1"/>
  <c r="D345" i="1"/>
  <c r="E345" i="1" s="1"/>
  <c r="L345" i="1"/>
  <c r="M345" i="1" s="1"/>
  <c r="B346" i="1" l="1"/>
  <c r="C346" i="1"/>
  <c r="W346" i="1" s="1"/>
  <c r="D346" i="1"/>
  <c r="E346" i="1" s="1"/>
  <c r="L346" i="1"/>
  <c r="M346" i="1"/>
  <c r="CO496" i="1"/>
  <c r="CQ496" i="1" s="1"/>
  <c r="CR496" i="1" s="1"/>
  <c r="CS496" i="1"/>
  <c r="CS497" i="1" l="1"/>
  <c r="CO497" i="1"/>
  <c r="CQ497" i="1" s="1"/>
  <c r="CR497" i="1" s="1"/>
  <c r="B347" i="1"/>
  <c r="C347" i="1"/>
  <c r="W347" i="1" s="1"/>
  <c r="D347" i="1"/>
  <c r="E347" i="1" s="1"/>
  <c r="L347" i="1"/>
  <c r="M347" i="1" s="1"/>
  <c r="B348" i="1" l="1"/>
  <c r="C348" i="1"/>
  <c r="W348" i="1" s="1"/>
  <c r="D348" i="1"/>
  <c r="E348" i="1" s="1"/>
  <c r="L348" i="1"/>
  <c r="M348" i="1"/>
  <c r="CO498" i="1"/>
  <c r="CQ498" i="1" s="1"/>
  <c r="CR498" i="1"/>
  <c r="CS498" i="1"/>
  <c r="B349" i="1" l="1"/>
  <c r="C349" i="1"/>
  <c r="W349" i="1" s="1"/>
  <c r="D349" i="1"/>
  <c r="E349" i="1" s="1"/>
  <c r="L349" i="1" s="1"/>
  <c r="M349" i="1" s="1"/>
  <c r="CO499" i="1"/>
  <c r="CQ499" i="1" s="1"/>
  <c r="CR499" i="1" s="1"/>
  <c r="CS499" i="1"/>
  <c r="CS500" i="1" l="1"/>
  <c r="CO500" i="1"/>
  <c r="CQ500" i="1" s="1"/>
  <c r="CR500" i="1" s="1"/>
  <c r="B350" i="1"/>
  <c r="C350" i="1"/>
  <c r="W350" i="1" s="1"/>
  <c r="D350" i="1"/>
  <c r="E350" i="1" s="1"/>
  <c r="CO501" i="1" l="1"/>
  <c r="CQ501" i="1" s="1"/>
  <c r="CR501" i="1"/>
  <c r="CS501" i="1"/>
  <c r="L350" i="1"/>
  <c r="M350" i="1" s="1"/>
  <c r="D351" i="1" l="1"/>
  <c r="E351" i="1" s="1"/>
  <c r="B351" i="1"/>
  <c r="C351" i="1"/>
  <c r="W351" i="1" s="1"/>
  <c r="CO502" i="1"/>
  <c r="CQ502" i="1" s="1"/>
  <c r="CR502" i="1"/>
  <c r="CS502" i="1"/>
  <c r="L351" i="1" l="1"/>
  <c r="M351" i="1" s="1"/>
  <c r="CO503" i="1"/>
  <c r="CQ503" i="1" s="1"/>
  <c r="CS503" i="1"/>
  <c r="CR503" i="1"/>
  <c r="CO504" i="1" l="1"/>
  <c r="CQ504" i="1" s="1"/>
  <c r="CR504" i="1"/>
  <c r="CS504" i="1"/>
  <c r="B352" i="1"/>
  <c r="C352" i="1"/>
  <c r="W352" i="1" s="1"/>
  <c r="D352" i="1"/>
  <c r="E352" i="1" s="1"/>
  <c r="L352" i="1"/>
  <c r="M352" i="1" s="1"/>
  <c r="B353" i="1" l="1"/>
  <c r="C353" i="1"/>
  <c r="W353" i="1" s="1"/>
  <c r="D353" i="1"/>
  <c r="E353" i="1" s="1"/>
  <c r="CO505" i="1"/>
  <c r="CQ505" i="1" s="1"/>
  <c r="CR505" i="1"/>
  <c r="CS505" i="1"/>
  <c r="S253" i="1" l="1"/>
  <c r="CO506" i="1"/>
  <c r="CQ506" i="1" s="1"/>
  <c r="CS506" i="1"/>
  <c r="CR506" i="1"/>
  <c r="L353" i="1"/>
  <c r="M353" i="1" s="1"/>
  <c r="B354" i="1" l="1"/>
  <c r="C354" i="1"/>
  <c r="W354" i="1" s="1"/>
  <c r="D354" i="1"/>
  <c r="E354" i="1" s="1"/>
  <c r="L354" i="1"/>
  <c r="M354" i="1"/>
  <c r="CS507" i="1"/>
  <c r="CO507" i="1"/>
  <c r="CQ507" i="1" s="1"/>
  <c r="CR507" i="1" s="1"/>
  <c r="S242" i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CO508" i="1" l="1"/>
  <c r="CQ508" i="1" s="1"/>
  <c r="CR508" i="1"/>
  <c r="CS508" i="1"/>
  <c r="B355" i="1"/>
  <c r="C355" i="1" s="1"/>
  <c r="W355" i="1" s="1"/>
  <c r="D355" i="1"/>
  <c r="E355" i="1" s="1"/>
  <c r="L355" i="1" s="1"/>
  <c r="M355" i="1" s="1"/>
  <c r="B356" i="1" l="1"/>
  <c r="D356" i="1"/>
  <c r="E356" i="1" s="1"/>
  <c r="C356" i="1"/>
  <c r="W356" i="1" s="1"/>
  <c r="CO509" i="1"/>
  <c r="CQ509" i="1" s="1"/>
  <c r="CR509" i="1"/>
  <c r="CS509" i="1"/>
  <c r="CS510" i="1" l="1"/>
  <c r="CO510" i="1"/>
  <c r="CQ510" i="1" s="1"/>
  <c r="CR510" i="1" s="1"/>
  <c r="L356" i="1"/>
  <c r="M356" i="1" s="1"/>
  <c r="CO511" i="1" l="1"/>
  <c r="CQ511" i="1" s="1"/>
  <c r="CR511" i="1"/>
  <c r="CS511" i="1"/>
  <c r="B357" i="1"/>
  <c r="C357" i="1"/>
  <c r="W357" i="1" s="1"/>
  <c r="D357" i="1"/>
  <c r="E357" i="1" s="1"/>
  <c r="CO512" i="1" l="1"/>
  <c r="CQ512" i="1" s="1"/>
  <c r="CR512" i="1"/>
  <c r="CS512" i="1"/>
  <c r="L357" i="1"/>
  <c r="M357" i="1" s="1"/>
  <c r="B358" i="1" l="1"/>
  <c r="D358" i="1"/>
  <c r="E358" i="1" s="1"/>
  <c r="C358" i="1"/>
  <c r="W358" i="1" s="1"/>
  <c r="CS513" i="1"/>
  <c r="CO513" i="1"/>
  <c r="CQ513" i="1" s="1"/>
  <c r="CR513" i="1" s="1"/>
  <c r="CO514" i="1" l="1"/>
  <c r="CQ514" i="1" s="1"/>
  <c r="CR514" i="1"/>
  <c r="CS514" i="1"/>
  <c r="L358" i="1"/>
  <c r="M358" i="1" s="1"/>
  <c r="B359" i="1" l="1"/>
  <c r="C359" i="1" s="1"/>
  <c r="W359" i="1" s="1"/>
  <c r="D359" i="1"/>
  <c r="E359" i="1" s="1"/>
  <c r="CO515" i="1"/>
  <c r="CQ515" i="1" s="1"/>
  <c r="CR515" i="1"/>
  <c r="CS515" i="1"/>
  <c r="L359" i="1" l="1"/>
  <c r="M359" i="1" s="1"/>
  <c r="CS516" i="1"/>
  <c r="CO516" i="1"/>
  <c r="CQ516" i="1" s="1"/>
  <c r="CR516" i="1" s="1"/>
  <c r="CO517" i="1" l="1"/>
  <c r="CQ517" i="1" s="1"/>
  <c r="CR517" i="1"/>
  <c r="CS517" i="1"/>
  <c r="B360" i="1"/>
  <c r="C360" i="1"/>
  <c r="W360" i="1" s="1"/>
  <c r="D360" i="1"/>
  <c r="E360" i="1" s="1"/>
  <c r="L360" i="1"/>
  <c r="M360" i="1" s="1"/>
  <c r="B361" i="1" l="1"/>
  <c r="C361" i="1"/>
  <c r="W361" i="1" s="1"/>
  <c r="D361" i="1"/>
  <c r="E361" i="1" s="1"/>
  <c r="L361" i="1"/>
  <c r="M361" i="1"/>
  <c r="CO518" i="1"/>
  <c r="CQ518" i="1" s="1"/>
  <c r="CR518" i="1" s="1"/>
  <c r="CS518" i="1"/>
  <c r="CO519" i="1" l="1"/>
  <c r="CQ519" i="1" s="1"/>
  <c r="CS519" i="1"/>
  <c r="CR519" i="1"/>
  <c r="D362" i="1"/>
  <c r="E362" i="1" s="1"/>
  <c r="B362" i="1"/>
  <c r="C362" i="1"/>
  <c r="W362" i="1" s="1"/>
  <c r="CO520" i="1" l="1"/>
  <c r="CQ520" i="1" s="1"/>
  <c r="CR520" i="1"/>
  <c r="CS520" i="1"/>
  <c r="L362" i="1"/>
  <c r="M362" i="1" s="1"/>
  <c r="CO521" i="1" l="1"/>
  <c r="CQ521" i="1" s="1"/>
  <c r="CR521" i="1"/>
  <c r="CS521" i="1"/>
  <c r="B363" i="1"/>
  <c r="C363" i="1"/>
  <c r="W363" i="1" s="1"/>
  <c r="D363" i="1"/>
  <c r="E363" i="1" s="1"/>
  <c r="L363" i="1" l="1"/>
  <c r="M363" i="1" s="1"/>
  <c r="CO522" i="1"/>
  <c r="CQ522" i="1" s="1"/>
  <c r="CR522" i="1"/>
  <c r="CS522" i="1"/>
  <c r="CS523" i="1" l="1"/>
  <c r="CO523" i="1"/>
  <c r="CQ523" i="1" s="1"/>
  <c r="CR523" i="1" s="1"/>
  <c r="D364" i="1"/>
  <c r="E364" i="1" s="1"/>
  <c r="B364" i="1"/>
  <c r="C364" i="1"/>
  <c r="W364" i="1" s="1"/>
  <c r="CO524" i="1" l="1"/>
  <c r="CQ524" i="1" s="1"/>
  <c r="CR524" i="1"/>
  <c r="CS524" i="1"/>
  <c r="L364" i="1"/>
  <c r="M364" i="1" s="1"/>
  <c r="B365" i="1" l="1"/>
  <c r="C365" i="1"/>
  <c r="W365" i="1" s="1"/>
  <c r="D365" i="1"/>
  <c r="E365" i="1" s="1"/>
  <c r="L365" i="1"/>
  <c r="M365" i="1"/>
  <c r="CO525" i="1"/>
  <c r="CQ525" i="1" s="1"/>
  <c r="CR525" i="1"/>
  <c r="CS525" i="1"/>
  <c r="CS526" i="1" l="1"/>
  <c r="CO526" i="1"/>
  <c r="CQ526" i="1" s="1"/>
  <c r="CR526" i="1" s="1"/>
  <c r="D366" i="1"/>
  <c r="E366" i="1" s="1"/>
  <c r="B366" i="1"/>
  <c r="C366" i="1"/>
  <c r="W366" i="1" s="1"/>
  <c r="CO527" i="1" l="1"/>
  <c r="CQ527" i="1" s="1"/>
  <c r="CR527" i="1"/>
  <c r="CS527" i="1"/>
  <c r="L366" i="1"/>
  <c r="M366" i="1" s="1"/>
  <c r="CO528" i="1" l="1"/>
  <c r="CQ528" i="1" s="1"/>
  <c r="CR528" i="1"/>
  <c r="CS528" i="1"/>
  <c r="B367" i="1"/>
  <c r="D367" i="1"/>
  <c r="E367" i="1" s="1"/>
  <c r="C367" i="1"/>
  <c r="W367" i="1" s="1"/>
  <c r="L367" i="1" l="1"/>
  <c r="M367" i="1" s="1"/>
  <c r="CS529" i="1"/>
  <c r="CO529" i="1"/>
  <c r="CQ529" i="1" s="1"/>
  <c r="CR529" i="1" s="1"/>
  <c r="CO530" i="1" l="1"/>
  <c r="CQ530" i="1" s="1"/>
  <c r="CR530" i="1"/>
  <c r="CS530" i="1"/>
  <c r="D368" i="1"/>
  <c r="E368" i="1" s="1"/>
  <c r="B368" i="1"/>
  <c r="C368" i="1" s="1"/>
  <c r="W368" i="1" s="1"/>
  <c r="L368" i="1" l="1"/>
  <c r="M368" i="1" s="1"/>
  <c r="CO531" i="1"/>
  <c r="CQ531" i="1" s="1"/>
  <c r="CR531" i="1"/>
  <c r="CS531" i="1"/>
  <c r="S265" i="1" l="1"/>
  <c r="CS532" i="1"/>
  <c r="CO532" i="1"/>
  <c r="CQ532" i="1" s="1"/>
  <c r="CR532" i="1" s="1"/>
  <c r="B369" i="1"/>
  <c r="D369" i="1"/>
  <c r="E369" i="1" s="1"/>
  <c r="C369" i="1"/>
  <c r="W369" i="1" s="1"/>
  <c r="CO533" i="1" l="1"/>
  <c r="CQ533" i="1" s="1"/>
  <c r="CR533" i="1"/>
  <c r="CS533" i="1"/>
  <c r="L369" i="1"/>
  <c r="M369" i="1" s="1"/>
  <c r="S254" i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D370" i="1" l="1"/>
  <c r="E370" i="1" s="1"/>
  <c r="B370" i="1"/>
  <c r="C370" i="1"/>
  <c r="W370" i="1" s="1"/>
  <c r="CO534" i="1"/>
  <c r="CQ534" i="1" s="1"/>
  <c r="CR534" i="1" s="1"/>
  <c r="CS534" i="1"/>
  <c r="CO535" i="1" l="1"/>
  <c r="CQ535" i="1" s="1"/>
  <c r="CS535" i="1"/>
  <c r="CR535" i="1"/>
  <c r="L370" i="1"/>
  <c r="M370" i="1" s="1"/>
  <c r="CO536" i="1" l="1"/>
  <c r="CQ536" i="1" s="1"/>
  <c r="CR536" i="1"/>
  <c r="CS536" i="1"/>
  <c r="B371" i="1"/>
  <c r="D371" i="1"/>
  <c r="E371" i="1" s="1"/>
  <c r="C371" i="1"/>
  <c r="W371" i="1" s="1"/>
  <c r="L371" i="1" l="1"/>
  <c r="M371" i="1" s="1"/>
  <c r="CO537" i="1"/>
  <c r="CQ537" i="1" s="1"/>
  <c r="CR537" i="1"/>
  <c r="CS537" i="1"/>
  <c r="CO538" i="1" l="1"/>
  <c r="CQ538" i="1" s="1"/>
  <c r="CS538" i="1"/>
  <c r="CR538" i="1"/>
  <c r="D372" i="1"/>
  <c r="E372" i="1" s="1"/>
  <c r="B372" i="1"/>
  <c r="C372" i="1"/>
  <c r="W372" i="1" s="1"/>
  <c r="CS539" i="1" l="1"/>
  <c r="CO539" i="1"/>
  <c r="CQ539" i="1" s="1"/>
  <c r="CR539" i="1" s="1"/>
  <c r="L372" i="1"/>
  <c r="M372" i="1" s="1"/>
  <c r="CO540" i="1" l="1"/>
  <c r="CQ540" i="1" s="1"/>
  <c r="CR540" i="1"/>
  <c r="CS540" i="1"/>
  <c r="B373" i="1"/>
  <c r="D373" i="1"/>
  <c r="E373" i="1" s="1"/>
  <c r="L373" i="1" s="1"/>
  <c r="M373" i="1" s="1"/>
  <c r="C373" i="1"/>
  <c r="W373" i="1" s="1"/>
  <c r="D374" i="1" l="1"/>
  <c r="E374" i="1" s="1"/>
  <c r="B374" i="1"/>
  <c r="C374" i="1"/>
  <c r="W374" i="1" s="1"/>
  <c r="CO541" i="1"/>
  <c r="CQ541" i="1" s="1"/>
  <c r="CR541" i="1" s="1"/>
  <c r="CS541" i="1"/>
  <c r="CS542" i="1" l="1"/>
  <c r="CO542" i="1"/>
  <c r="CQ542" i="1" s="1"/>
  <c r="CR542" i="1" s="1"/>
  <c r="L374" i="1"/>
  <c r="M374" i="1" s="1"/>
  <c r="CO543" i="1" l="1"/>
  <c r="CQ543" i="1" s="1"/>
  <c r="CR543" i="1"/>
  <c r="CS543" i="1"/>
  <c r="B375" i="1"/>
  <c r="D375" i="1"/>
  <c r="E375" i="1" s="1"/>
  <c r="C375" i="1"/>
  <c r="W375" i="1" s="1"/>
  <c r="L375" i="1"/>
  <c r="M375" i="1" s="1"/>
  <c r="D376" i="1" l="1"/>
  <c r="E376" i="1" s="1"/>
  <c r="B376" i="1"/>
  <c r="C376" i="1"/>
  <c r="W376" i="1" s="1"/>
  <c r="CO544" i="1"/>
  <c r="CQ544" i="1" s="1"/>
  <c r="CR544" i="1" s="1"/>
  <c r="CS544" i="1"/>
  <c r="CS545" i="1" l="1"/>
  <c r="CO545" i="1"/>
  <c r="CQ545" i="1" s="1"/>
  <c r="CR545" i="1" s="1"/>
  <c r="L376" i="1"/>
  <c r="M376" i="1" s="1"/>
  <c r="CO546" i="1" l="1"/>
  <c r="CQ546" i="1" s="1"/>
  <c r="CR546" i="1"/>
  <c r="CS546" i="1"/>
  <c r="B377" i="1"/>
  <c r="D377" i="1"/>
  <c r="E377" i="1" s="1"/>
  <c r="C377" i="1"/>
  <c r="W377" i="1" s="1"/>
  <c r="L377" i="1"/>
  <c r="M377" i="1" s="1"/>
  <c r="D378" i="1" l="1"/>
  <c r="E378" i="1" s="1"/>
  <c r="B378" i="1"/>
  <c r="C378" i="1"/>
  <c r="W378" i="1" s="1"/>
  <c r="CO547" i="1"/>
  <c r="CQ547" i="1" s="1"/>
  <c r="CR547" i="1" s="1"/>
  <c r="CS547" i="1"/>
  <c r="CS548" i="1" l="1"/>
  <c r="CO548" i="1"/>
  <c r="CQ548" i="1" s="1"/>
  <c r="CR548" i="1"/>
  <c r="L378" i="1"/>
  <c r="M378" i="1" s="1"/>
  <c r="B379" i="1" l="1"/>
  <c r="D379" i="1"/>
  <c r="E379" i="1" s="1"/>
  <c r="C379" i="1"/>
  <c r="W379" i="1" s="1"/>
  <c r="CO549" i="1"/>
  <c r="CQ549" i="1" s="1"/>
  <c r="CR549" i="1"/>
  <c r="CS549" i="1"/>
  <c r="CO550" i="1" l="1"/>
  <c r="CQ550" i="1" s="1"/>
  <c r="CR550" i="1"/>
  <c r="CS550" i="1"/>
  <c r="L379" i="1"/>
  <c r="M379" i="1" s="1"/>
  <c r="CO551" i="1" l="1"/>
  <c r="CQ551" i="1" s="1"/>
  <c r="CS551" i="1"/>
  <c r="CR551" i="1"/>
  <c r="D380" i="1"/>
  <c r="E380" i="1" s="1"/>
  <c r="B380" i="1"/>
  <c r="C380" i="1"/>
  <c r="W380" i="1" s="1"/>
  <c r="CO552" i="1" l="1"/>
  <c r="CQ552" i="1" s="1"/>
  <c r="CR552" i="1"/>
  <c r="CS552" i="1"/>
  <c r="L380" i="1"/>
  <c r="M380" i="1" s="1"/>
  <c r="CO553" i="1" l="1"/>
  <c r="CQ553" i="1" s="1"/>
  <c r="CR553" i="1"/>
  <c r="CS553" i="1"/>
  <c r="B381" i="1"/>
  <c r="D381" i="1"/>
  <c r="E381" i="1" s="1"/>
  <c r="C381" i="1"/>
  <c r="W381" i="1" s="1"/>
  <c r="CO554" i="1" l="1"/>
  <c r="CQ554" i="1" s="1"/>
  <c r="CR554" i="1"/>
  <c r="CS554" i="1"/>
  <c r="L381" i="1"/>
  <c r="M381" i="1" s="1"/>
  <c r="CS555" i="1" l="1"/>
  <c r="CO555" i="1"/>
  <c r="CQ555" i="1" s="1"/>
  <c r="CR555" i="1" s="1"/>
  <c r="D382" i="1"/>
  <c r="E382" i="1" s="1"/>
  <c r="L382" i="1"/>
  <c r="M382" i="1" s="1"/>
  <c r="B382" i="1"/>
  <c r="C382" i="1"/>
  <c r="W382" i="1" s="1"/>
  <c r="B383" i="1" l="1"/>
  <c r="D383" i="1"/>
  <c r="E383" i="1" s="1"/>
  <c r="C383" i="1"/>
  <c r="W383" i="1" s="1"/>
  <c r="L383" i="1"/>
  <c r="M383" i="1" s="1"/>
  <c r="CO556" i="1"/>
  <c r="CQ556" i="1" s="1"/>
  <c r="CR556" i="1" s="1"/>
  <c r="CS556" i="1"/>
  <c r="CO557" i="1" l="1"/>
  <c r="CQ557" i="1" s="1"/>
  <c r="CR557" i="1"/>
  <c r="CS557" i="1"/>
  <c r="D384" i="1"/>
  <c r="E384" i="1" s="1"/>
  <c r="L384" i="1" s="1"/>
  <c r="M384" i="1" s="1"/>
  <c r="B384" i="1"/>
  <c r="C384" i="1"/>
  <c r="W384" i="1" s="1"/>
  <c r="B385" i="1" l="1"/>
  <c r="C385" i="1"/>
  <c r="W385" i="1" s="1"/>
  <c r="D385" i="1"/>
  <c r="E385" i="1" s="1"/>
  <c r="L385" i="1"/>
  <c r="M385" i="1" s="1"/>
  <c r="S277" i="1"/>
  <c r="CS558" i="1"/>
  <c r="CO558" i="1"/>
  <c r="CQ558" i="1" s="1"/>
  <c r="CR558" i="1" s="1"/>
  <c r="CO559" i="1" l="1"/>
  <c r="CQ559" i="1" s="1"/>
  <c r="CR559" i="1"/>
  <c r="CS559" i="1"/>
  <c r="D386" i="1"/>
  <c r="E386" i="1" s="1"/>
  <c r="B386" i="1"/>
  <c r="C386" i="1" s="1"/>
  <c r="W386" i="1" s="1"/>
  <c r="S266" i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L386" i="1" l="1"/>
  <c r="M386" i="1" s="1"/>
  <c r="CO560" i="1"/>
  <c r="CQ560" i="1" s="1"/>
  <c r="CR560" i="1"/>
  <c r="CS560" i="1"/>
  <c r="CS561" i="1" l="1"/>
  <c r="CO561" i="1"/>
  <c r="CQ561" i="1" s="1"/>
  <c r="CR561" i="1" s="1"/>
  <c r="B387" i="1"/>
  <c r="C387" i="1"/>
  <c r="W387" i="1" s="1"/>
  <c r="D387" i="1"/>
  <c r="E387" i="1" s="1"/>
  <c r="L387" i="1"/>
  <c r="M387" i="1"/>
  <c r="CO562" i="1" l="1"/>
  <c r="CQ562" i="1" s="1"/>
  <c r="CR562" i="1"/>
  <c r="CS562" i="1"/>
  <c r="D388" i="1"/>
  <c r="E388" i="1" s="1"/>
  <c r="B388" i="1"/>
  <c r="C388" i="1" s="1"/>
  <c r="W388" i="1" s="1"/>
  <c r="L388" i="1" l="1"/>
  <c r="M388" i="1" s="1"/>
  <c r="CO563" i="1"/>
  <c r="CQ563" i="1" s="1"/>
  <c r="CR563" i="1"/>
  <c r="CS563" i="1"/>
  <c r="CS564" i="1" l="1"/>
  <c r="CO564" i="1"/>
  <c r="CQ564" i="1" s="1"/>
  <c r="CR564" i="1"/>
  <c r="B389" i="1"/>
  <c r="C389" i="1"/>
  <c r="W389" i="1" s="1"/>
  <c r="D389" i="1"/>
  <c r="E389" i="1" s="1"/>
  <c r="L389" i="1"/>
  <c r="M389" i="1" s="1"/>
  <c r="D390" i="1" l="1"/>
  <c r="E390" i="1" s="1"/>
  <c r="B390" i="1"/>
  <c r="C390" i="1"/>
  <c r="W390" i="1" s="1"/>
  <c r="CO565" i="1"/>
  <c r="CQ565" i="1" s="1"/>
  <c r="CR565" i="1"/>
  <c r="CS565" i="1"/>
  <c r="L390" i="1" l="1"/>
  <c r="M390" i="1" s="1"/>
  <c r="CO566" i="1"/>
  <c r="CQ566" i="1" s="1"/>
  <c r="CR566" i="1"/>
  <c r="CS566" i="1"/>
  <c r="CO567" i="1" l="1"/>
  <c r="CQ567" i="1" s="1"/>
  <c r="CS567" i="1"/>
  <c r="CR567" i="1"/>
  <c r="B391" i="1"/>
  <c r="C391" i="1"/>
  <c r="W391" i="1" s="1"/>
  <c r="D391" i="1"/>
  <c r="E391" i="1" s="1"/>
  <c r="L391" i="1" l="1"/>
  <c r="M391" i="1" s="1"/>
  <c r="CO568" i="1"/>
  <c r="CQ568" i="1" s="1"/>
  <c r="CR568" i="1"/>
  <c r="CS568" i="1"/>
  <c r="CO569" i="1" l="1"/>
  <c r="CQ569" i="1" s="1"/>
  <c r="CR569" i="1"/>
  <c r="CS569" i="1"/>
  <c r="D392" i="1"/>
  <c r="E392" i="1" s="1"/>
  <c r="L392" i="1" s="1"/>
  <c r="M392" i="1" s="1"/>
  <c r="B392" i="1"/>
  <c r="C392" i="1"/>
  <c r="W392" i="1" s="1"/>
  <c r="B393" i="1" l="1"/>
  <c r="C393" i="1"/>
  <c r="W393" i="1" s="1"/>
  <c r="D393" i="1"/>
  <c r="E393" i="1" s="1"/>
  <c r="L393" i="1"/>
  <c r="M393" i="1"/>
  <c r="CO570" i="1"/>
  <c r="CQ570" i="1" s="1"/>
  <c r="CS570" i="1"/>
  <c r="CR570" i="1"/>
  <c r="CS571" i="1" l="1"/>
  <c r="CO571" i="1"/>
  <c r="CQ571" i="1" s="1"/>
  <c r="CR571" i="1" s="1"/>
  <c r="D394" i="1"/>
  <c r="E394" i="1" s="1"/>
  <c r="B394" i="1"/>
  <c r="C394" i="1" s="1"/>
  <c r="W394" i="1" s="1"/>
  <c r="L394" i="1" l="1"/>
  <c r="M394" i="1" s="1"/>
  <c r="CO572" i="1"/>
  <c r="CQ572" i="1" s="1"/>
  <c r="CR572" i="1"/>
  <c r="CS572" i="1"/>
  <c r="CO573" i="1" l="1"/>
  <c r="CQ573" i="1" s="1"/>
  <c r="CR573" i="1"/>
  <c r="CS573" i="1"/>
  <c r="B395" i="1"/>
  <c r="D395" i="1"/>
  <c r="E395" i="1" s="1"/>
  <c r="C395" i="1"/>
  <c r="W395" i="1" s="1"/>
  <c r="L395" i="1" l="1"/>
  <c r="M395" i="1" s="1"/>
  <c r="CS574" i="1"/>
  <c r="CO574" i="1"/>
  <c r="CQ574" i="1" s="1"/>
  <c r="CR574" i="1" s="1"/>
  <c r="CO575" i="1" l="1"/>
  <c r="CQ575" i="1" s="1"/>
  <c r="CR575" i="1"/>
  <c r="CS575" i="1"/>
  <c r="D396" i="1"/>
  <c r="E396" i="1" s="1"/>
  <c r="B396" i="1"/>
  <c r="C396" i="1" s="1"/>
  <c r="W396" i="1" s="1"/>
  <c r="CO576" i="1" l="1"/>
  <c r="CQ576" i="1" s="1"/>
  <c r="CR576" i="1"/>
  <c r="CS576" i="1"/>
  <c r="L396" i="1"/>
  <c r="M396" i="1" s="1"/>
  <c r="B397" i="1" l="1"/>
  <c r="C397" i="1"/>
  <c r="W397" i="1" s="1"/>
  <c r="D397" i="1"/>
  <c r="E397" i="1" s="1"/>
  <c r="L397" i="1"/>
  <c r="M397" i="1"/>
  <c r="CS577" i="1"/>
  <c r="CO577" i="1"/>
  <c r="CQ577" i="1" s="1"/>
  <c r="CR577" i="1" s="1"/>
  <c r="CO578" i="1" l="1"/>
  <c r="CQ578" i="1" s="1"/>
  <c r="CR578" i="1"/>
  <c r="CS578" i="1"/>
  <c r="D398" i="1"/>
  <c r="L398" i="1"/>
  <c r="M398" i="1"/>
  <c r="B398" i="1"/>
  <c r="C398" i="1"/>
  <c r="W398" i="1" s="1"/>
  <c r="C399" i="1" l="1"/>
  <c r="W399" i="1" s="1"/>
  <c r="B399" i="1"/>
  <c r="D399" i="1"/>
  <c r="L399" i="1"/>
  <c r="M399" i="1"/>
  <c r="CO579" i="1"/>
  <c r="CQ579" i="1" s="1"/>
  <c r="CR579" i="1" s="1"/>
  <c r="CS579" i="1"/>
  <c r="E398" i="1"/>
  <c r="CS580" i="1" l="1"/>
  <c r="CO580" i="1"/>
  <c r="CQ580" i="1" s="1"/>
  <c r="CR580" i="1" s="1"/>
  <c r="E399" i="1"/>
  <c r="L400" i="1"/>
  <c r="M400" i="1"/>
  <c r="B400" i="1"/>
  <c r="C400" i="1"/>
  <c r="W400" i="1" s="1"/>
  <c r="D400" i="1"/>
  <c r="E400" i="1" s="1"/>
  <c r="CO581" i="1" l="1"/>
  <c r="CQ581" i="1" s="1"/>
  <c r="CR581" i="1"/>
  <c r="CS581" i="1"/>
  <c r="B401" i="1"/>
  <c r="C401" i="1"/>
  <c r="W401" i="1" s="1"/>
  <c r="D401" i="1"/>
  <c r="E401" i="1" s="1"/>
  <c r="L401" i="1"/>
  <c r="M401" i="1"/>
  <c r="CO582" i="1" l="1"/>
  <c r="CQ582" i="1" s="1"/>
  <c r="CR582" i="1"/>
  <c r="CS582" i="1"/>
  <c r="B402" i="1"/>
  <c r="C402" i="1"/>
  <c r="W402" i="1" s="1"/>
  <c r="D402" i="1"/>
  <c r="E402" i="1" s="1"/>
  <c r="L402" i="1"/>
  <c r="M402" i="1" s="1"/>
  <c r="B403" i="1" l="1"/>
  <c r="C403" i="1"/>
  <c r="W403" i="1" s="1"/>
  <c r="D403" i="1"/>
  <c r="E403" i="1" s="1"/>
  <c r="L403" i="1"/>
  <c r="M403" i="1"/>
  <c r="CS583" i="1"/>
  <c r="CO583" i="1"/>
  <c r="CQ583" i="1" s="1"/>
  <c r="CR583" i="1"/>
  <c r="S289" i="1" l="1"/>
  <c r="CO584" i="1"/>
  <c r="CQ584" i="1" s="1"/>
  <c r="CR584" i="1"/>
  <c r="CS584" i="1"/>
  <c r="B404" i="1"/>
  <c r="C404" i="1"/>
  <c r="W404" i="1" s="1"/>
  <c r="D404" i="1"/>
  <c r="E404" i="1" s="1"/>
  <c r="L404" i="1"/>
  <c r="M404" i="1"/>
  <c r="C405" i="1" l="1"/>
  <c r="W405" i="1" s="1"/>
  <c r="D405" i="1"/>
  <c r="E405" i="1" s="1"/>
  <c r="B405" i="1"/>
  <c r="L405" i="1"/>
  <c r="M405" i="1"/>
  <c r="CO585" i="1"/>
  <c r="CQ585" i="1" s="1"/>
  <c r="CR585" i="1" s="1"/>
  <c r="CS585" i="1"/>
  <c r="S278" i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CO586" i="1" l="1"/>
  <c r="CQ586" i="1" s="1"/>
  <c r="CS586" i="1"/>
  <c r="CR586" i="1"/>
  <c r="B406" i="1"/>
  <c r="C406" i="1"/>
  <c r="W406" i="1" s="1"/>
  <c r="D406" i="1"/>
  <c r="E406" i="1" s="1"/>
  <c r="L406" i="1"/>
  <c r="M406" i="1" s="1"/>
  <c r="L407" i="1" l="1"/>
  <c r="M407" i="1"/>
  <c r="B407" i="1"/>
  <c r="C407" i="1"/>
  <c r="W407" i="1" s="1"/>
  <c r="D407" i="1"/>
  <c r="E407" i="1" s="1"/>
  <c r="CS587" i="1"/>
  <c r="CO587" i="1"/>
  <c r="CQ587" i="1" s="1"/>
  <c r="CR587" i="1" s="1"/>
  <c r="CO588" i="1" l="1"/>
  <c r="CQ588" i="1" s="1"/>
  <c r="CR588" i="1"/>
  <c r="CS588" i="1"/>
  <c r="L408" i="1"/>
  <c r="M408" i="1"/>
  <c r="C408" i="1"/>
  <c r="W408" i="1" s="1"/>
  <c r="D408" i="1"/>
  <c r="E408" i="1" s="1"/>
  <c r="B408" i="1"/>
  <c r="L409" i="1" l="1"/>
  <c r="M409" i="1"/>
  <c r="B409" i="1"/>
  <c r="C409" i="1"/>
  <c r="W409" i="1" s="1"/>
  <c r="D409" i="1"/>
  <c r="E409" i="1" s="1"/>
  <c r="CO589" i="1"/>
  <c r="CQ589" i="1" s="1"/>
  <c r="CR589" i="1"/>
  <c r="CS589" i="1"/>
  <c r="CS590" i="1" l="1"/>
  <c r="CO590" i="1"/>
  <c r="CQ590" i="1" s="1"/>
  <c r="CR590" i="1" s="1"/>
  <c r="B410" i="1"/>
  <c r="C410" i="1"/>
  <c r="W410" i="1" s="1"/>
  <c r="D410" i="1"/>
  <c r="E410" i="1" s="1"/>
  <c r="L410" i="1"/>
  <c r="M410" i="1" s="1"/>
  <c r="D411" i="1" l="1"/>
  <c r="L411" i="1"/>
  <c r="M411" i="1"/>
  <c r="C411" i="1"/>
  <c r="W411" i="1" s="1"/>
  <c r="B411" i="1"/>
  <c r="CO591" i="1"/>
  <c r="CQ591" i="1" s="1"/>
  <c r="CR591" i="1"/>
  <c r="CS591" i="1"/>
  <c r="CO592" i="1" l="1"/>
  <c r="CQ592" i="1" s="1"/>
  <c r="CR592" i="1"/>
  <c r="CS592" i="1"/>
  <c r="B412" i="1"/>
  <c r="C412" i="1"/>
  <c r="D412" i="1"/>
  <c r="L412" i="1"/>
  <c r="M412" i="1" s="1"/>
  <c r="E411" i="1"/>
  <c r="CS593" i="1" l="1"/>
  <c r="CO593" i="1"/>
  <c r="CQ593" i="1" s="1"/>
  <c r="CR593" i="1" s="1"/>
  <c r="E412" i="1"/>
  <c r="E19" i="1" s="1"/>
  <c r="E11" i="1"/>
  <c r="E10" i="1"/>
  <c r="I10" i="1" s="1"/>
  <c r="I11" i="1" s="1"/>
  <c r="W413" i="1"/>
  <c r="W412" i="1"/>
  <c r="CO594" i="1" l="1"/>
  <c r="CQ594" i="1" s="1"/>
  <c r="CR594" i="1"/>
  <c r="CS594" i="1"/>
  <c r="CO595" i="1" l="1"/>
  <c r="CQ595" i="1" s="1"/>
  <c r="CR595" i="1"/>
  <c r="CS595" i="1"/>
  <c r="CS596" i="1" l="1"/>
  <c r="CO596" i="1"/>
  <c r="CQ596" i="1" s="1"/>
  <c r="CR596" i="1" s="1"/>
  <c r="CO597" i="1" l="1"/>
  <c r="CQ597" i="1" s="1"/>
  <c r="CR597" i="1"/>
  <c r="CS597" i="1"/>
  <c r="CO598" i="1" l="1"/>
  <c r="CQ598" i="1" s="1"/>
  <c r="CR598" i="1"/>
  <c r="CS598" i="1"/>
  <c r="CS599" i="1" l="1"/>
  <c r="CO599" i="1"/>
  <c r="CQ599" i="1" s="1"/>
  <c r="CR599" i="1"/>
  <c r="CO600" i="1" l="1"/>
  <c r="CQ600" i="1" s="1"/>
  <c r="CR600" i="1"/>
  <c r="CS600" i="1"/>
  <c r="CO601" i="1" l="1"/>
  <c r="CQ601" i="1" s="1"/>
  <c r="CR601" i="1"/>
  <c r="CS601" i="1"/>
  <c r="CO602" i="1" l="1"/>
  <c r="CQ602" i="1" s="1"/>
  <c r="CS602" i="1"/>
  <c r="CR602" i="1"/>
  <c r="CS603" i="1" l="1"/>
  <c r="CO603" i="1"/>
  <c r="CQ603" i="1" s="1"/>
  <c r="CR603" i="1" s="1"/>
  <c r="CO604" i="1" l="1"/>
  <c r="CQ604" i="1" s="1"/>
  <c r="CR604" i="1"/>
  <c r="CS604" i="1"/>
  <c r="CO605" i="1" l="1"/>
  <c r="CQ605" i="1" s="1"/>
  <c r="CR605" i="1"/>
  <c r="CS605" i="1"/>
  <c r="CS606" i="1" l="1"/>
  <c r="CO606" i="1"/>
  <c r="CQ606" i="1" s="1"/>
  <c r="CR606" i="1" s="1"/>
  <c r="CO607" i="1" l="1"/>
  <c r="CQ607" i="1" s="1"/>
  <c r="CR607" i="1"/>
  <c r="CS607" i="1"/>
  <c r="CO608" i="1" l="1"/>
  <c r="CQ608" i="1" s="1"/>
  <c r="CR608" i="1"/>
  <c r="CS608" i="1"/>
  <c r="CS609" i="1" l="1"/>
  <c r="CO609" i="1"/>
  <c r="CQ609" i="1" s="1"/>
  <c r="CR609" i="1" s="1"/>
  <c r="S301" i="1" l="1"/>
  <c r="CO610" i="1"/>
  <c r="CQ610" i="1" s="1"/>
  <c r="CR610" i="1" s="1"/>
  <c r="CS610" i="1"/>
  <c r="CO611" i="1" l="1"/>
  <c r="CQ611" i="1" s="1"/>
  <c r="CR611" i="1"/>
  <c r="CS611" i="1"/>
  <c r="S290" i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CS612" i="1" l="1"/>
  <c r="CO612" i="1"/>
  <c r="CQ612" i="1" s="1"/>
  <c r="CR612" i="1" s="1"/>
  <c r="CO613" i="1" l="1"/>
  <c r="CQ613" i="1" s="1"/>
  <c r="CR613" i="1"/>
  <c r="CS613" i="1"/>
  <c r="CO614" i="1" l="1"/>
  <c r="CQ614" i="1" s="1"/>
  <c r="CR614" i="1"/>
  <c r="CS614" i="1"/>
  <c r="CS615" i="1" l="1"/>
  <c r="CO615" i="1"/>
  <c r="CQ615" i="1" s="1"/>
  <c r="CR615" i="1"/>
  <c r="CO616" i="1" l="1"/>
  <c r="CQ616" i="1" s="1"/>
  <c r="CR616" i="1"/>
  <c r="CS616" i="1"/>
  <c r="CO617" i="1" l="1"/>
  <c r="CQ617" i="1" s="1"/>
  <c r="CR617" i="1"/>
  <c r="CS617" i="1"/>
  <c r="CO618" i="1" l="1"/>
  <c r="CQ618" i="1" s="1"/>
  <c r="CR618" i="1"/>
  <c r="CS618" i="1"/>
  <c r="CS619" i="1" l="1"/>
  <c r="CO619" i="1"/>
  <c r="CQ619" i="1" s="1"/>
  <c r="CR619" i="1" s="1"/>
  <c r="CO620" i="1" l="1"/>
  <c r="CQ620" i="1" s="1"/>
  <c r="CR620" i="1"/>
  <c r="CS620" i="1"/>
  <c r="CO621" i="1" l="1"/>
  <c r="CQ621" i="1" s="1"/>
  <c r="CR621" i="1"/>
  <c r="CS621" i="1"/>
  <c r="CS622" i="1" l="1"/>
  <c r="CO622" i="1"/>
  <c r="CQ622" i="1" s="1"/>
  <c r="CR622" i="1" s="1"/>
  <c r="CO623" i="1" l="1"/>
  <c r="CQ623" i="1" s="1"/>
  <c r="CR623" i="1"/>
  <c r="CS623" i="1"/>
  <c r="CO624" i="1" l="1"/>
  <c r="CQ624" i="1" s="1"/>
  <c r="CR624" i="1"/>
  <c r="CS624" i="1"/>
  <c r="CS625" i="1" l="1"/>
  <c r="CO625" i="1"/>
  <c r="CQ625" i="1" s="1"/>
  <c r="CR625" i="1" s="1"/>
  <c r="CO626" i="1" l="1"/>
  <c r="CQ626" i="1" s="1"/>
  <c r="CR626" i="1"/>
  <c r="CS626" i="1"/>
  <c r="CO627" i="1" l="1"/>
  <c r="CQ627" i="1" s="1"/>
  <c r="CR627" i="1"/>
  <c r="CS627" i="1"/>
  <c r="CS628" i="1" l="1"/>
  <c r="CO628" i="1"/>
  <c r="CQ628" i="1" s="1"/>
  <c r="CR628" i="1" s="1"/>
  <c r="CO629" i="1" l="1"/>
  <c r="CQ629" i="1" s="1"/>
  <c r="CR629" i="1"/>
  <c r="CS629" i="1"/>
  <c r="CO630" i="1" l="1"/>
  <c r="CQ630" i="1" s="1"/>
  <c r="CR630" i="1"/>
  <c r="CS630" i="1"/>
  <c r="CS631" i="1" l="1"/>
  <c r="CO631" i="1"/>
  <c r="CQ631" i="1" s="1"/>
  <c r="CR631" i="1" s="1"/>
  <c r="CO632" i="1" l="1"/>
  <c r="CQ632" i="1" s="1"/>
  <c r="CR632" i="1"/>
  <c r="CS632" i="1"/>
  <c r="CO633" i="1" l="1"/>
  <c r="CQ633" i="1" s="1"/>
  <c r="CS633" i="1"/>
  <c r="CR633" i="1"/>
  <c r="CO634" i="1" l="1"/>
  <c r="CQ634" i="1" s="1"/>
  <c r="CR634" i="1"/>
  <c r="CS634" i="1"/>
  <c r="CS635" i="1" l="1"/>
  <c r="CO635" i="1"/>
  <c r="CQ635" i="1" s="1"/>
  <c r="CR635" i="1" s="1"/>
  <c r="S313" i="1" l="1"/>
  <c r="CO636" i="1"/>
  <c r="CQ636" i="1" s="1"/>
  <c r="CS636" i="1"/>
  <c r="CR636" i="1"/>
  <c r="CO637" i="1" l="1"/>
  <c r="CQ637" i="1" s="1"/>
  <c r="CR637" i="1"/>
  <c r="CS637" i="1"/>
  <c r="S302" i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CS638" i="1" l="1"/>
  <c r="CO638" i="1"/>
  <c r="CQ638" i="1" s="1"/>
  <c r="CR638" i="1" s="1"/>
  <c r="CO639" i="1" l="1"/>
  <c r="CQ639" i="1" s="1"/>
  <c r="CR639" i="1"/>
  <c r="CS639" i="1"/>
  <c r="CO640" i="1" l="1"/>
  <c r="CQ640" i="1" s="1"/>
  <c r="CR640" i="1"/>
  <c r="CS640" i="1"/>
  <c r="CS641" i="1" l="1"/>
  <c r="CO641" i="1"/>
  <c r="CQ641" i="1" s="1"/>
  <c r="CR641" i="1" s="1"/>
  <c r="CO642" i="1" l="1"/>
  <c r="CQ642" i="1" s="1"/>
  <c r="CR642" i="1"/>
  <c r="CS642" i="1"/>
  <c r="CS643" i="1" l="1"/>
  <c r="CO643" i="1"/>
  <c r="CQ643" i="1" s="1"/>
  <c r="CR643" i="1" s="1"/>
  <c r="CS644" i="1" l="1"/>
  <c r="CO644" i="1"/>
  <c r="CQ644" i="1" s="1"/>
  <c r="CR644" i="1" s="1"/>
  <c r="CO645" i="1" l="1"/>
  <c r="CQ645" i="1" s="1"/>
  <c r="CR645" i="1"/>
  <c r="CS645" i="1"/>
  <c r="CO646" i="1" l="1"/>
  <c r="CQ646" i="1" s="1"/>
  <c r="CR646" i="1"/>
  <c r="CS646" i="1"/>
  <c r="CS647" i="1" l="1"/>
  <c r="CO647" i="1"/>
  <c r="CQ647" i="1" s="1"/>
  <c r="CR647" i="1" s="1"/>
  <c r="CO648" i="1" l="1"/>
  <c r="CQ648" i="1" s="1"/>
  <c r="CR648" i="1"/>
  <c r="CS648" i="1"/>
  <c r="CO649" i="1" l="1"/>
  <c r="CQ649" i="1" s="1"/>
  <c r="CS649" i="1"/>
  <c r="CR649" i="1"/>
  <c r="CO650" i="1" l="1"/>
  <c r="CQ650" i="1" s="1"/>
  <c r="CR650" i="1"/>
  <c r="CS650" i="1"/>
  <c r="CS651" i="1" l="1"/>
  <c r="CO651" i="1"/>
  <c r="CQ651" i="1" s="1"/>
  <c r="CR651" i="1" s="1"/>
  <c r="CO652" i="1" l="1"/>
  <c r="CQ652" i="1" s="1"/>
  <c r="CS652" i="1"/>
  <c r="CR652" i="1"/>
  <c r="CO653" i="1" l="1"/>
  <c r="CQ653" i="1" s="1"/>
  <c r="CR653" i="1" s="1"/>
  <c r="CS653" i="1"/>
  <c r="CS654" i="1" l="1"/>
  <c r="CO654" i="1"/>
  <c r="CQ654" i="1" s="1"/>
  <c r="CR654" i="1" s="1"/>
  <c r="CO655" i="1" l="1"/>
  <c r="CQ655" i="1" s="1"/>
  <c r="CR655" i="1"/>
  <c r="CS655" i="1"/>
  <c r="CO656" i="1" l="1"/>
  <c r="CQ656" i="1" s="1"/>
  <c r="CR656" i="1"/>
  <c r="CS656" i="1"/>
  <c r="CS657" i="1" l="1"/>
  <c r="CO657" i="1"/>
  <c r="CQ657" i="1" s="1"/>
  <c r="CR657" i="1" s="1"/>
  <c r="CO658" i="1" l="1"/>
  <c r="CQ658" i="1" s="1"/>
  <c r="CR658" i="1"/>
  <c r="CS658" i="1"/>
  <c r="CS659" i="1" l="1"/>
  <c r="CO659" i="1"/>
  <c r="CQ659" i="1" s="1"/>
  <c r="CR659" i="1" s="1"/>
  <c r="CS660" i="1" l="1"/>
  <c r="CO660" i="1"/>
  <c r="CQ660" i="1" s="1"/>
  <c r="CR660" i="1"/>
  <c r="CO661" i="1" l="1"/>
  <c r="CQ661" i="1" s="1"/>
  <c r="CR661" i="1"/>
  <c r="CS661" i="1"/>
  <c r="S325" i="1" l="1"/>
  <c r="CO662" i="1"/>
  <c r="CQ662" i="1" s="1"/>
  <c r="CR662" i="1"/>
  <c r="CS662" i="1"/>
  <c r="CO663" i="1" l="1"/>
  <c r="CQ663" i="1" s="1"/>
  <c r="CR663" i="1"/>
  <c r="CS663" i="1"/>
  <c r="S314" i="1"/>
  <c r="S315" i="1" s="1"/>
  <c r="S316" i="1" s="1"/>
  <c r="S317" i="1" s="1"/>
  <c r="S318" i="1" s="1"/>
  <c r="S319" i="1" s="1"/>
  <c r="S320" i="1" s="1"/>
  <c r="S321" i="1" s="1"/>
  <c r="S322" i="1" s="1"/>
  <c r="S323" i="1" s="1"/>
  <c r="S324" i="1" s="1"/>
  <c r="CO664" i="1" l="1"/>
  <c r="CQ664" i="1" s="1"/>
  <c r="CR664" i="1"/>
  <c r="CS664" i="1"/>
  <c r="CO665" i="1" l="1"/>
  <c r="CQ665" i="1" s="1"/>
  <c r="CS665" i="1"/>
  <c r="CR665" i="1"/>
  <c r="CO666" i="1" l="1"/>
  <c r="CQ666" i="1" s="1"/>
  <c r="CR666" i="1"/>
  <c r="CS666" i="1"/>
  <c r="CS667" i="1" l="1"/>
  <c r="CO667" i="1"/>
  <c r="CQ667" i="1" s="1"/>
  <c r="CR667" i="1" s="1"/>
  <c r="CO668" i="1" l="1"/>
  <c r="CQ668" i="1" s="1"/>
  <c r="CS668" i="1"/>
  <c r="CR668" i="1"/>
  <c r="CO669" i="1" l="1"/>
  <c r="CQ669" i="1" s="1"/>
  <c r="CR669" i="1"/>
  <c r="CS669" i="1"/>
  <c r="CS670" i="1" l="1"/>
  <c r="CO670" i="1"/>
  <c r="CQ670" i="1" s="1"/>
  <c r="CR670" i="1" s="1"/>
  <c r="CO671" i="1" l="1"/>
  <c r="CQ671" i="1" s="1"/>
  <c r="CR671" i="1"/>
  <c r="CS671" i="1"/>
  <c r="CO672" i="1" l="1"/>
  <c r="CQ672" i="1" s="1"/>
  <c r="CR672" i="1"/>
  <c r="CS672" i="1"/>
  <c r="CS673" i="1" l="1"/>
  <c r="CO673" i="1"/>
  <c r="CQ673" i="1" s="1"/>
  <c r="CR673" i="1" s="1"/>
  <c r="CO674" i="1" l="1"/>
  <c r="CQ674" i="1" s="1"/>
  <c r="CS674" i="1"/>
  <c r="CR674" i="1"/>
  <c r="CO675" i="1" l="1"/>
  <c r="CQ675" i="1" s="1"/>
  <c r="CR675" i="1"/>
  <c r="CS675" i="1"/>
  <c r="CS676" i="1" l="1"/>
  <c r="CO676" i="1"/>
  <c r="CQ676" i="1" s="1"/>
  <c r="CR676" i="1"/>
  <c r="CS677" i="1" l="1"/>
  <c r="CO677" i="1"/>
  <c r="CQ677" i="1" s="1"/>
  <c r="CR677" i="1"/>
  <c r="CO678" i="1" l="1"/>
  <c r="CQ678" i="1" s="1"/>
  <c r="CR678" i="1" s="1"/>
  <c r="CS678" i="1"/>
  <c r="CO679" i="1" l="1"/>
  <c r="CQ679" i="1" s="1"/>
  <c r="CR679" i="1"/>
  <c r="CS679" i="1"/>
  <c r="CO680" i="1" l="1"/>
  <c r="CQ680" i="1" s="1"/>
  <c r="CR680" i="1"/>
  <c r="CS680" i="1"/>
  <c r="CS681" i="1" l="1"/>
  <c r="CO681" i="1"/>
  <c r="CQ681" i="1" s="1"/>
  <c r="CR681" i="1"/>
  <c r="CS682" i="1" l="1"/>
  <c r="CO682" i="1"/>
  <c r="CQ682" i="1" s="1"/>
  <c r="CR682" i="1" s="1"/>
  <c r="CS683" i="1" l="1"/>
  <c r="CO683" i="1"/>
  <c r="CQ683" i="1" s="1"/>
  <c r="CR683" i="1" s="1"/>
  <c r="CO684" i="1" l="1"/>
  <c r="CQ684" i="1" s="1"/>
  <c r="CR684" i="1"/>
  <c r="CS684" i="1"/>
  <c r="CO685" i="1" l="1"/>
  <c r="CQ685" i="1" s="1"/>
  <c r="CR685" i="1"/>
  <c r="CS685" i="1"/>
  <c r="CS686" i="1" l="1"/>
  <c r="CO686" i="1"/>
  <c r="CQ686" i="1" s="1"/>
  <c r="CR686" i="1" s="1"/>
  <c r="CO687" i="1" l="1"/>
  <c r="CQ687" i="1" s="1"/>
  <c r="CR687" i="1"/>
  <c r="CS687" i="1"/>
  <c r="S337" i="1" l="1"/>
  <c r="CO688" i="1"/>
  <c r="CQ688" i="1" s="1"/>
  <c r="CR688" i="1"/>
  <c r="CS688" i="1"/>
  <c r="CO689" i="1" l="1"/>
  <c r="CQ689" i="1" s="1"/>
  <c r="CR689" i="1" s="1"/>
  <c r="CS689" i="1"/>
  <c r="S326" i="1"/>
  <c r="S327" i="1" s="1"/>
  <c r="S328" i="1" s="1"/>
  <c r="S329" i="1" s="1"/>
  <c r="S330" i="1" s="1"/>
  <c r="S331" i="1" s="1"/>
  <c r="S332" i="1" s="1"/>
  <c r="S333" i="1" s="1"/>
  <c r="S334" i="1" s="1"/>
  <c r="S335" i="1" s="1"/>
  <c r="S336" i="1" s="1"/>
  <c r="CO690" i="1" l="1"/>
  <c r="CQ690" i="1" s="1"/>
  <c r="CS690" i="1"/>
  <c r="CR690" i="1"/>
  <c r="CO691" i="1" l="1"/>
  <c r="CQ691" i="1" s="1"/>
  <c r="CR691" i="1" s="1"/>
  <c r="CS691" i="1"/>
  <c r="CS692" i="1" l="1"/>
  <c r="CO692" i="1"/>
  <c r="CQ692" i="1" s="1"/>
  <c r="CR692" i="1"/>
  <c r="CO693" i="1" l="1"/>
  <c r="CQ693" i="1" s="1"/>
  <c r="CR693" i="1"/>
  <c r="CS693" i="1"/>
  <c r="CO694" i="1" l="1"/>
  <c r="CQ694" i="1" s="1"/>
  <c r="CS694" i="1"/>
  <c r="CR694" i="1"/>
  <c r="CS695" i="1" l="1"/>
  <c r="CO695" i="1"/>
  <c r="CQ695" i="1" s="1"/>
  <c r="CR695" i="1" s="1"/>
  <c r="CO696" i="1" l="1"/>
  <c r="CQ696" i="1" s="1"/>
  <c r="CR696" i="1"/>
  <c r="CS696" i="1"/>
  <c r="CO697" i="1" l="1"/>
  <c r="CQ697" i="1" s="1"/>
  <c r="CR697" i="1"/>
  <c r="CS697" i="1"/>
  <c r="CS698" i="1" l="1"/>
  <c r="CO698" i="1"/>
  <c r="CQ698" i="1" s="1"/>
  <c r="CR698" i="1" s="1"/>
  <c r="CO699" i="1" l="1"/>
  <c r="CQ699" i="1" s="1"/>
  <c r="CR699" i="1"/>
  <c r="CS699" i="1"/>
  <c r="CO700" i="1" l="1"/>
  <c r="CQ700" i="1" s="1"/>
  <c r="CR700" i="1"/>
  <c r="CS700" i="1"/>
  <c r="CO701" i="1" l="1"/>
  <c r="CQ701" i="1" s="1"/>
  <c r="CR701" i="1"/>
  <c r="CS701" i="1"/>
  <c r="CS702" i="1" l="1"/>
  <c r="CO702" i="1"/>
  <c r="CQ702" i="1" s="1"/>
  <c r="CR702" i="1" s="1"/>
  <c r="CO703" i="1" l="1"/>
  <c r="CQ703" i="1" s="1"/>
  <c r="CR703" i="1" s="1"/>
  <c r="CS703" i="1"/>
  <c r="CO704" i="1" l="1"/>
  <c r="CQ704" i="1" s="1"/>
  <c r="CR704" i="1"/>
  <c r="CS704" i="1"/>
  <c r="CO705" i="1" l="1"/>
  <c r="CQ705" i="1" s="1"/>
  <c r="CR705" i="1" s="1"/>
  <c r="CS705" i="1"/>
  <c r="CS706" i="1" l="1"/>
  <c r="CO706" i="1"/>
  <c r="CQ706" i="1" s="1"/>
  <c r="CR706" i="1" s="1"/>
  <c r="CO707" i="1" l="1"/>
  <c r="CQ707" i="1" s="1"/>
  <c r="CR707" i="1"/>
  <c r="CS707" i="1"/>
  <c r="CS708" i="1" l="1"/>
  <c r="CO708" i="1"/>
  <c r="CQ708" i="1" s="1"/>
  <c r="CR708" i="1"/>
  <c r="CS709" i="1" l="1"/>
  <c r="CO709" i="1"/>
  <c r="CQ709" i="1" s="1"/>
  <c r="CR709" i="1" s="1"/>
  <c r="CO710" i="1" l="1"/>
  <c r="CQ710" i="1" s="1"/>
  <c r="CS710" i="1"/>
  <c r="CR710" i="1"/>
  <c r="CO711" i="1" l="1"/>
  <c r="CQ711" i="1" s="1"/>
  <c r="CR711" i="1"/>
  <c r="CS711" i="1"/>
  <c r="CO712" i="1" l="1"/>
  <c r="CQ712" i="1" s="1"/>
  <c r="CS712" i="1"/>
  <c r="CR712" i="1"/>
  <c r="CO713" i="1" l="1"/>
  <c r="CQ713" i="1" s="1"/>
  <c r="CR713" i="1"/>
  <c r="CS713" i="1"/>
  <c r="S349" i="1" l="1"/>
  <c r="CO714" i="1"/>
  <c r="CQ714" i="1" s="1"/>
  <c r="CR714" i="1"/>
  <c r="CS714" i="1"/>
  <c r="CS715" i="1" l="1"/>
  <c r="CO715" i="1"/>
  <c r="CQ715" i="1" s="1"/>
  <c r="CR715" i="1" s="1"/>
  <c r="S338" i="1"/>
  <c r="S339" i="1" s="1"/>
  <c r="S340" i="1" s="1"/>
  <c r="S341" i="1" s="1"/>
  <c r="S342" i="1" s="1"/>
  <c r="S343" i="1" s="1"/>
  <c r="S344" i="1" s="1"/>
  <c r="S345" i="1" s="1"/>
  <c r="S346" i="1" s="1"/>
  <c r="S347" i="1" s="1"/>
  <c r="S348" i="1" s="1"/>
  <c r="CS716" i="1" l="1"/>
  <c r="CO716" i="1"/>
  <c r="CQ716" i="1" s="1"/>
  <c r="CR716" i="1" s="1"/>
  <c r="CO717" i="1" l="1"/>
  <c r="CQ717" i="1" s="1"/>
  <c r="CR717" i="1"/>
  <c r="CS717" i="1"/>
  <c r="CO718" i="1" l="1"/>
  <c r="CQ718" i="1" s="1"/>
  <c r="CR718" i="1"/>
  <c r="CS718" i="1"/>
  <c r="CS719" i="1" l="1"/>
  <c r="CO719" i="1"/>
  <c r="CQ719" i="1" s="1"/>
  <c r="CR719" i="1" s="1"/>
  <c r="CS720" i="1" l="1"/>
  <c r="CO720" i="1"/>
  <c r="CQ720" i="1" s="1"/>
  <c r="CR720" i="1" s="1"/>
  <c r="CO721" i="1" l="1"/>
  <c r="CQ721" i="1" s="1"/>
  <c r="CR721" i="1" s="1"/>
  <c r="CS721" i="1"/>
  <c r="CO722" i="1" l="1"/>
  <c r="CQ722" i="1" s="1"/>
  <c r="CR722" i="1" s="1"/>
  <c r="CS722" i="1"/>
  <c r="CO723" i="1" l="1"/>
  <c r="CQ723" i="1" s="1"/>
  <c r="CR723" i="1"/>
  <c r="CS723" i="1"/>
  <c r="CS724" i="1" l="1"/>
  <c r="CO724" i="1"/>
  <c r="CQ724" i="1" s="1"/>
  <c r="CR724" i="1" s="1"/>
  <c r="CS725" i="1" l="1"/>
  <c r="CO725" i="1"/>
  <c r="CQ725" i="1" s="1"/>
  <c r="CR725" i="1"/>
  <c r="CO726" i="1" l="1"/>
  <c r="CQ726" i="1" s="1"/>
  <c r="CR726" i="1"/>
  <c r="CS726" i="1"/>
  <c r="CO727" i="1" l="1"/>
  <c r="CQ727" i="1" s="1"/>
  <c r="CR727" i="1"/>
  <c r="CS727" i="1"/>
  <c r="CO728" i="1" l="1"/>
  <c r="CQ728" i="1" s="1"/>
  <c r="CR728" i="1"/>
  <c r="CS728" i="1"/>
  <c r="CS729" i="1" l="1"/>
  <c r="CO729" i="1"/>
  <c r="CQ729" i="1" s="1"/>
  <c r="CR729" i="1" s="1"/>
  <c r="CO730" i="1" l="1"/>
  <c r="CQ730" i="1" s="1"/>
  <c r="CR730" i="1"/>
  <c r="CS730" i="1"/>
  <c r="CO731" i="1" l="1"/>
  <c r="CQ731" i="1" s="1"/>
  <c r="CR731" i="1"/>
  <c r="CS731" i="1"/>
  <c r="CS732" i="1" l="1"/>
  <c r="CO732" i="1"/>
  <c r="CQ732" i="1" s="1"/>
  <c r="CR732" i="1" s="1"/>
  <c r="CO733" i="1" l="1"/>
  <c r="CQ733" i="1" s="1"/>
  <c r="CR733" i="1"/>
  <c r="CS733" i="1"/>
  <c r="CO734" i="1" l="1"/>
  <c r="CQ734" i="1" s="1"/>
  <c r="CR734" i="1"/>
  <c r="CS734" i="1"/>
  <c r="CS735" i="1" l="1"/>
  <c r="CO735" i="1"/>
  <c r="CQ735" i="1" s="1"/>
  <c r="CR735" i="1" s="1"/>
  <c r="CO736" i="1" l="1"/>
  <c r="CQ736" i="1" s="1"/>
  <c r="CR736" i="1"/>
  <c r="CS736" i="1"/>
  <c r="CO737" i="1" l="1"/>
  <c r="CQ737" i="1" s="1"/>
  <c r="CR737" i="1"/>
  <c r="CS737" i="1"/>
  <c r="CS738" i="1" l="1"/>
  <c r="CO738" i="1"/>
  <c r="CQ738" i="1" s="1"/>
  <c r="CR738" i="1" s="1"/>
  <c r="CS739" i="1" l="1"/>
  <c r="CO739" i="1"/>
  <c r="CQ739" i="1" s="1"/>
  <c r="CR739" i="1" s="1"/>
  <c r="S361" i="1" l="1"/>
  <c r="CO740" i="1"/>
  <c r="CQ740" i="1" s="1"/>
  <c r="CR740" i="1"/>
  <c r="CS740" i="1"/>
  <c r="CS741" i="1" l="1"/>
  <c r="CO741" i="1"/>
  <c r="CQ741" i="1" s="1"/>
  <c r="CR741" i="1"/>
  <c r="S350" i="1"/>
  <c r="S351" i="1" s="1"/>
  <c r="S352" i="1" s="1"/>
  <c r="S353" i="1" s="1"/>
  <c r="S354" i="1" s="1"/>
  <c r="S355" i="1" s="1"/>
  <c r="S356" i="1" s="1"/>
  <c r="S357" i="1" s="1"/>
  <c r="S358" i="1" s="1"/>
  <c r="S359" i="1" s="1"/>
  <c r="S360" i="1" s="1"/>
  <c r="CS742" i="1" l="1"/>
  <c r="CO742" i="1"/>
  <c r="CQ742" i="1" s="1"/>
  <c r="CR742" i="1" s="1"/>
  <c r="CO743" i="1" l="1"/>
  <c r="CQ743" i="1" s="1"/>
  <c r="CR743" i="1" s="1"/>
  <c r="CS743" i="1"/>
  <c r="CO744" i="1" l="1"/>
  <c r="CQ744" i="1" s="1"/>
  <c r="CR744" i="1"/>
  <c r="CS744" i="1"/>
  <c r="CS745" i="1" l="1"/>
  <c r="CO745" i="1"/>
  <c r="CQ745" i="1" s="1"/>
  <c r="CR745" i="1" s="1"/>
  <c r="CO746" i="1" l="1"/>
  <c r="CQ746" i="1" s="1"/>
  <c r="CR746" i="1"/>
  <c r="CS746" i="1"/>
  <c r="CO747" i="1" l="1"/>
  <c r="CQ747" i="1" s="1"/>
  <c r="CR747" i="1"/>
  <c r="CS747" i="1"/>
  <c r="CS748" i="1" l="1"/>
  <c r="CO748" i="1"/>
  <c r="CQ748" i="1" s="1"/>
  <c r="CR748" i="1" s="1"/>
  <c r="CO749" i="1" l="1"/>
  <c r="CQ749" i="1" s="1"/>
  <c r="CR749" i="1"/>
  <c r="CS749" i="1"/>
  <c r="CO750" i="1" l="1"/>
  <c r="CQ750" i="1" s="1"/>
  <c r="CR750" i="1"/>
  <c r="CS750" i="1"/>
  <c r="CS751" i="1" l="1"/>
  <c r="CO751" i="1"/>
  <c r="CQ751" i="1" s="1"/>
  <c r="CR751" i="1" s="1"/>
  <c r="CO752" i="1" l="1"/>
  <c r="CQ752" i="1" s="1"/>
  <c r="CR752" i="1"/>
  <c r="CS752" i="1"/>
  <c r="CO753" i="1" l="1"/>
  <c r="CQ753" i="1" s="1"/>
  <c r="CR753" i="1"/>
  <c r="CS753" i="1"/>
  <c r="CO754" i="1" l="1"/>
  <c r="CQ754" i="1" s="1"/>
  <c r="CR754" i="1" s="1"/>
  <c r="CS754" i="1"/>
  <c r="CS755" i="1" l="1"/>
  <c r="CO755" i="1"/>
  <c r="CQ755" i="1" s="1"/>
  <c r="CR755" i="1" s="1"/>
  <c r="CO756" i="1" l="1"/>
  <c r="CQ756" i="1" s="1"/>
  <c r="CR756" i="1"/>
  <c r="CS756" i="1"/>
  <c r="CO757" i="1" l="1"/>
  <c r="CQ757" i="1" s="1"/>
  <c r="CR757" i="1"/>
  <c r="CS757" i="1"/>
  <c r="CS758" i="1" l="1"/>
  <c r="CO758" i="1"/>
  <c r="CQ758" i="1" s="1"/>
  <c r="CR758" i="1" s="1"/>
  <c r="CO759" i="1" l="1"/>
  <c r="CQ759" i="1" s="1"/>
  <c r="CR759" i="1" s="1"/>
  <c r="CS759" i="1"/>
  <c r="CO760" i="1" l="1"/>
  <c r="CQ760" i="1" s="1"/>
  <c r="CR760" i="1"/>
  <c r="CS760" i="1"/>
  <c r="CS761" i="1" l="1"/>
  <c r="CO761" i="1"/>
  <c r="CQ761" i="1" s="1"/>
  <c r="CR761" i="1" s="1"/>
  <c r="CO762" i="1" l="1"/>
  <c r="CQ762" i="1" s="1"/>
  <c r="CR762" i="1"/>
  <c r="CS762" i="1"/>
  <c r="CO763" i="1" l="1"/>
  <c r="CQ763" i="1" s="1"/>
  <c r="CR763" i="1"/>
  <c r="CS763" i="1"/>
  <c r="CS764" i="1" l="1"/>
  <c r="CO764" i="1"/>
  <c r="CQ764" i="1" s="1"/>
  <c r="CR764" i="1" s="1"/>
  <c r="CO765" i="1" l="1"/>
  <c r="CQ765" i="1" s="1"/>
  <c r="CR765" i="1"/>
  <c r="CS765" i="1"/>
  <c r="S373" i="1" l="1"/>
  <c r="CO766" i="1"/>
  <c r="CQ766" i="1" s="1"/>
  <c r="CR766" i="1" s="1"/>
  <c r="CS766" i="1"/>
  <c r="CS767" i="1" l="1"/>
  <c r="CO767" i="1"/>
  <c r="CQ767" i="1" s="1"/>
  <c r="CR767" i="1" s="1"/>
  <c r="S362" i="1"/>
  <c r="S363" i="1" s="1"/>
  <c r="S364" i="1" s="1"/>
  <c r="S365" i="1" s="1"/>
  <c r="S366" i="1" s="1"/>
  <c r="S367" i="1" s="1"/>
  <c r="S368" i="1" s="1"/>
  <c r="S369" i="1" s="1"/>
  <c r="S370" i="1" s="1"/>
  <c r="S371" i="1" s="1"/>
  <c r="S372" i="1" s="1"/>
  <c r="CO768" i="1" l="1"/>
  <c r="CQ768" i="1" s="1"/>
  <c r="CR768" i="1" s="1"/>
  <c r="CS768" i="1"/>
  <c r="CO769" i="1" l="1"/>
  <c r="CQ769" i="1" s="1"/>
  <c r="CR769" i="1"/>
  <c r="CS769" i="1"/>
  <c r="CS770" i="1" l="1"/>
  <c r="CO770" i="1"/>
  <c r="CQ770" i="1" s="1"/>
  <c r="CR770" i="1"/>
  <c r="CS771" i="1" l="1"/>
  <c r="CO771" i="1"/>
  <c r="CQ771" i="1" s="1"/>
  <c r="CR771" i="1" s="1"/>
  <c r="CO772" i="1" l="1"/>
  <c r="CQ772" i="1" s="1"/>
  <c r="CR772" i="1"/>
  <c r="CS772" i="1"/>
  <c r="CS773" i="1" l="1"/>
  <c r="CO773" i="1"/>
  <c r="CQ773" i="1" s="1"/>
  <c r="CR773" i="1"/>
  <c r="CS774" i="1" l="1"/>
  <c r="CO774" i="1"/>
  <c r="CQ774" i="1" s="1"/>
  <c r="CR774" i="1" s="1"/>
  <c r="CO775" i="1" l="1"/>
  <c r="CQ775" i="1" s="1"/>
  <c r="CR775" i="1" s="1"/>
  <c r="CS775" i="1"/>
  <c r="CO776" i="1" l="1"/>
  <c r="CQ776" i="1" s="1"/>
  <c r="CR776" i="1"/>
  <c r="CS776" i="1"/>
  <c r="CS777" i="1" l="1"/>
  <c r="CO777" i="1"/>
  <c r="CQ777" i="1" s="1"/>
  <c r="CR777" i="1" s="1"/>
  <c r="CO778" i="1" l="1"/>
  <c r="CQ778" i="1" s="1"/>
  <c r="CR778" i="1"/>
  <c r="CS778" i="1"/>
  <c r="CO779" i="1" l="1"/>
  <c r="CQ779" i="1" s="1"/>
  <c r="CR779" i="1"/>
  <c r="CS779" i="1"/>
  <c r="CS780" i="1" l="1"/>
  <c r="CO780" i="1"/>
  <c r="CQ780" i="1" s="1"/>
  <c r="CR780" i="1" s="1"/>
  <c r="CO781" i="1" l="1"/>
  <c r="CQ781" i="1" s="1"/>
  <c r="CR781" i="1"/>
  <c r="CS781" i="1"/>
  <c r="CO782" i="1" l="1"/>
  <c r="CQ782" i="1" s="1"/>
  <c r="CR782" i="1"/>
  <c r="CS782" i="1"/>
  <c r="CO783" i="1" l="1"/>
  <c r="CQ783" i="1" s="1"/>
  <c r="CR783" i="1" s="1"/>
  <c r="CS783" i="1"/>
  <c r="CO784" i="1" l="1"/>
  <c r="CQ784" i="1" s="1"/>
  <c r="CR784" i="1"/>
  <c r="CS784" i="1"/>
  <c r="CO785" i="1" l="1"/>
  <c r="CQ785" i="1" s="1"/>
  <c r="CR785" i="1"/>
  <c r="CS785" i="1"/>
  <c r="CO786" i="1" l="1"/>
  <c r="CQ786" i="1" s="1"/>
  <c r="CR786" i="1" s="1"/>
  <c r="CS786" i="1"/>
  <c r="CO787" i="1" l="1"/>
  <c r="CQ787" i="1" s="1"/>
  <c r="CR787" i="1" s="1"/>
  <c r="CS787" i="1"/>
  <c r="CO788" i="1" l="1"/>
  <c r="CQ788" i="1" s="1"/>
  <c r="CR788" i="1"/>
  <c r="CS788" i="1"/>
  <c r="CS789" i="1" l="1"/>
  <c r="CO789" i="1"/>
  <c r="CQ789" i="1" s="1"/>
  <c r="CR789" i="1"/>
  <c r="CS790" i="1" l="1"/>
  <c r="CO790" i="1"/>
  <c r="CQ790" i="1" s="1"/>
  <c r="CR790" i="1" s="1"/>
  <c r="CO791" i="1" l="1"/>
  <c r="CQ791" i="1" s="1"/>
  <c r="CR791" i="1" s="1"/>
  <c r="CS791" i="1"/>
  <c r="S385" i="1" l="1"/>
  <c r="CO792" i="1"/>
  <c r="CQ792" i="1" s="1"/>
  <c r="CS792" i="1"/>
  <c r="CR792" i="1"/>
  <c r="CS793" i="1" l="1"/>
  <c r="CO793" i="1"/>
  <c r="CQ793" i="1" s="1"/>
  <c r="CR793" i="1" s="1"/>
  <c r="S374" i="1"/>
  <c r="S375" i="1" s="1"/>
  <c r="S376" i="1" s="1"/>
  <c r="S377" i="1" s="1"/>
  <c r="S378" i="1" s="1"/>
  <c r="S379" i="1" s="1"/>
  <c r="S380" i="1" s="1"/>
  <c r="S381" i="1" s="1"/>
  <c r="S382" i="1" s="1"/>
  <c r="S383" i="1" s="1"/>
  <c r="S384" i="1" s="1"/>
  <c r="CS794" i="1" l="1"/>
  <c r="CO794" i="1"/>
  <c r="CQ794" i="1" s="1"/>
  <c r="CR794" i="1"/>
  <c r="CO795" i="1" l="1"/>
  <c r="CQ795" i="1" s="1"/>
  <c r="CR795" i="1" s="1"/>
  <c r="CS795" i="1"/>
  <c r="CS796" i="1" l="1"/>
  <c r="CO796" i="1"/>
  <c r="CQ796" i="1" s="1"/>
  <c r="CR796" i="1" s="1"/>
  <c r="CO797" i="1" l="1"/>
  <c r="CQ797" i="1" s="1"/>
  <c r="CR797" i="1"/>
  <c r="CS797" i="1"/>
  <c r="CO798" i="1" l="1"/>
  <c r="CQ798" i="1" s="1"/>
  <c r="CR798" i="1" s="1"/>
  <c r="CS798" i="1"/>
  <c r="CO799" i="1" l="1"/>
  <c r="CQ799" i="1" s="1"/>
  <c r="CR799" i="1" s="1"/>
  <c r="CS799" i="1"/>
  <c r="CO800" i="1" l="1"/>
  <c r="CQ800" i="1" s="1"/>
  <c r="CR800" i="1"/>
  <c r="CS800" i="1"/>
  <c r="CO801" i="1" l="1"/>
  <c r="CQ801" i="1" s="1"/>
  <c r="CR801" i="1"/>
  <c r="CS801" i="1"/>
  <c r="CO802" i="1" l="1"/>
  <c r="CQ802" i="1" s="1"/>
  <c r="CS802" i="1"/>
  <c r="CR802" i="1"/>
  <c r="CO803" i="1" l="1"/>
  <c r="CQ803" i="1" s="1"/>
  <c r="CR803" i="1" s="1"/>
  <c r="CO804" i="1" l="1"/>
  <c r="CQ804" i="1" s="1"/>
  <c r="CR804" i="1"/>
  <c r="CO805" i="1" l="1"/>
  <c r="CQ805" i="1" s="1"/>
  <c r="CR805" i="1" s="1"/>
  <c r="CO806" i="1" l="1"/>
  <c r="CQ806" i="1" s="1"/>
  <c r="CR806" i="1" s="1"/>
  <c r="CO807" i="1" l="1"/>
  <c r="CQ807" i="1" s="1"/>
  <c r="CR807" i="1" s="1"/>
  <c r="CO808" i="1" l="1"/>
  <c r="CQ808" i="1" s="1"/>
  <c r="CR808" i="1"/>
  <c r="CO809" i="1" l="1"/>
  <c r="CQ809" i="1" s="1"/>
  <c r="CR809" i="1"/>
  <c r="CO810" i="1" l="1"/>
  <c r="CQ810" i="1" s="1"/>
  <c r="CR810" i="1" s="1"/>
  <c r="CO811" i="1" l="1"/>
  <c r="CQ811" i="1" s="1"/>
  <c r="CR811" i="1" s="1"/>
  <c r="CO812" i="1" l="1"/>
  <c r="CQ812" i="1" s="1"/>
  <c r="CR812" i="1"/>
  <c r="CO813" i="1" l="1"/>
  <c r="CQ813" i="1" s="1"/>
  <c r="CR813" i="1"/>
  <c r="CO814" i="1" l="1"/>
  <c r="CQ814" i="1" s="1"/>
  <c r="CR814" i="1" s="1"/>
  <c r="CO815" i="1" l="1"/>
  <c r="CQ815" i="1" s="1"/>
  <c r="CR815" i="1"/>
  <c r="CO816" i="1" l="1"/>
  <c r="CQ816" i="1" s="1"/>
  <c r="CR816" i="1"/>
  <c r="CO817" i="1" l="1"/>
  <c r="CQ817" i="1" s="1"/>
  <c r="CR817" i="1" s="1"/>
  <c r="S397" i="1" s="1"/>
  <c r="S386" i="1" s="1"/>
  <c r="S387" i="1" s="1"/>
  <c r="S388" i="1" s="1"/>
  <c r="S389" i="1" s="1"/>
  <c r="S390" i="1" s="1"/>
  <c r="S391" i="1" s="1"/>
  <c r="S392" i="1" s="1"/>
  <c r="S393" i="1" s="1"/>
  <c r="S394" i="1" s="1"/>
  <c r="S395" i="1" s="1"/>
  <c r="S396" i="1" s="1"/>
</calcChain>
</file>

<file path=xl/sharedStrings.xml><?xml version="1.0" encoding="utf-8"?>
<sst xmlns="http://schemas.openxmlformats.org/spreadsheetml/2006/main" count="514" uniqueCount="71">
  <si>
    <t xml:space="preserve"> </t>
  </si>
  <si>
    <t>To Principal</t>
  </si>
  <si>
    <t>Payments</t>
  </si>
  <si>
    <t>Amount</t>
  </si>
  <si>
    <t>Paid</t>
  </si>
  <si>
    <t>Rate</t>
  </si>
  <si>
    <t>Interest Paid</t>
  </si>
  <si>
    <t>Balance</t>
  </si>
  <si>
    <t>Amount Applied</t>
  </si>
  <si>
    <t>Annual</t>
  </si>
  <si>
    <t>Monthly</t>
  </si>
  <si>
    <t>Payment</t>
  </si>
  <si>
    <t xml:space="preserve">Interest </t>
  </si>
  <si>
    <t>Interest</t>
  </si>
  <si>
    <t>Cumulative</t>
  </si>
  <si>
    <t>Mortgage</t>
  </si>
  <si>
    <t>Maximizer</t>
  </si>
  <si>
    <t>Extra</t>
  </si>
  <si>
    <t>Conventional</t>
  </si>
  <si>
    <t>Bi-Weekly</t>
  </si>
  <si>
    <t>Cash Flow</t>
  </si>
  <si>
    <t>Additional</t>
  </si>
  <si>
    <t>No.</t>
  </si>
  <si>
    <t>Payment Schedule</t>
  </si>
  <si>
    <t>Balance at Retirement</t>
  </si>
  <si>
    <t>Interest Savings</t>
  </si>
  <si>
    <t>Monthly Mortgage Payment</t>
  </si>
  <si>
    <t>Years Until Paid Off</t>
  </si>
  <si>
    <t>Total Extra Cash Flow</t>
  </si>
  <si>
    <t>Extra Payment per Year</t>
  </si>
  <si>
    <t>Total Interest Paid</t>
  </si>
  <si>
    <t>Month of Annual Cash Flow Contribution</t>
  </si>
  <si>
    <t>Number of Years Until Retirement</t>
  </si>
  <si>
    <t xml:space="preserve">Total of All Payments </t>
  </si>
  <si>
    <t>Extra Annual Cash Flow Contribution</t>
  </si>
  <si>
    <t>Years Until Paid in Full</t>
  </si>
  <si>
    <t>Extra Monthly Cash Flow</t>
  </si>
  <si>
    <t>Rate of Return</t>
  </si>
  <si>
    <t>Total Extra Payments</t>
  </si>
  <si>
    <t>Extra Cash Flow</t>
  </si>
  <si>
    <t>Investment per Year</t>
  </si>
  <si>
    <t>Month of Annual Payment</t>
  </si>
  <si>
    <t>Retirement Age</t>
  </si>
  <si>
    <t>Extra Annual Payments</t>
  </si>
  <si>
    <t>Current Age</t>
  </si>
  <si>
    <t>Extra Monthly Payments</t>
  </si>
  <si>
    <t xml:space="preserve">     * Assumes tax rate of 25%</t>
  </si>
  <si>
    <t>Investment Summary</t>
  </si>
  <si>
    <t>Extra Payments</t>
  </si>
  <si>
    <t>Total Cash Benefits</t>
  </si>
  <si>
    <t>Total Payments to Bank</t>
  </si>
  <si>
    <t>* Loan Interest Deduction @25%</t>
  </si>
  <si>
    <t>Loan Interest Paid to Bank</t>
  </si>
  <si>
    <t>Number of Payments Remaining</t>
  </si>
  <si>
    <t>Monthly Payment Amount</t>
  </si>
  <si>
    <t>TotalCash Value (w/o costs)</t>
  </si>
  <si>
    <t xml:space="preserve">                               Number of Monthly Payments     </t>
  </si>
  <si>
    <t>Number of Years</t>
  </si>
  <si>
    <t xml:space="preserve">Number of Years     </t>
  </si>
  <si>
    <t>Annual Interest Rate</t>
  </si>
  <si>
    <t xml:space="preserve">       Annual Interest Rate</t>
  </si>
  <si>
    <t>Current Principal Balance</t>
  </si>
  <si>
    <t>Loan Amount</t>
  </si>
  <si>
    <t>Cash Value</t>
  </si>
  <si>
    <t>Bank Loan Amount</t>
  </si>
  <si>
    <t>Mortgage Information Calculator</t>
  </si>
  <si>
    <t>Mortgage Information</t>
  </si>
  <si>
    <t>Insurance Cash Value</t>
  </si>
  <si>
    <t>Bank Loan</t>
  </si>
  <si>
    <t xml:space="preserve">                 Wealth Builder Worksheet                                                      </t>
  </si>
  <si>
    <t xml:space="preserve">       Bank Loan into Insurance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</si>
</sst>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34" x14ac:knownFonts="1">
    <font>
      <sz val="11"/>
      <color theme="1"/>
      <name val="Aptos Narrow"/>
      <family val="2"/>
      <scheme val="minor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22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3"/>
      <color indexed="9"/>
      <name val="Calibri"/>
      <family val="2"/>
    </font>
    <font>
      <b/>
      <sz val="13"/>
      <color indexed="8"/>
      <name val="Calibri"/>
      <family val="2"/>
    </font>
    <font>
      <b/>
      <sz val="13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3"/>
      <color theme="0"/>
      <name val="Calibri"/>
      <family val="2"/>
    </font>
    <font>
      <b/>
      <sz val="13"/>
      <color rgb="FFFF0000"/>
      <name val="Aptos Narrow"/>
      <family val="2"/>
      <scheme val="minor"/>
    </font>
    <font>
      <b/>
      <sz val="13"/>
      <color rgb="FF006600"/>
      <name val="Aptos Narrow"/>
      <family val="2"/>
      <scheme val="minor"/>
    </font>
    <font>
      <b/>
      <sz val="13"/>
      <color indexed="8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name val="Calibri"/>
      <family val="2"/>
    </font>
    <font>
      <sz val="12"/>
      <color indexed="8"/>
      <name val="Calibri"/>
      <family val="2"/>
    </font>
    <font>
      <b/>
      <sz val="16"/>
      <color indexed="9"/>
      <name val="Calibri"/>
      <family val="2"/>
    </font>
    <font>
      <sz val="12"/>
      <color indexed="9"/>
      <name val="Calibri"/>
      <family val="2"/>
    </font>
    <font>
      <b/>
      <i/>
      <sz val="12"/>
      <color indexed="57"/>
      <name val="Arial"/>
      <family val="2"/>
    </font>
    <font>
      <b/>
      <sz val="12"/>
      <color theme="1"/>
      <name val="Aptos Narrow"/>
      <family val="2"/>
      <scheme val="minor"/>
    </font>
    <font>
      <sz val="14"/>
      <color indexed="9"/>
      <name val="Calibri"/>
      <family val="2"/>
    </font>
    <font>
      <sz val="13"/>
      <color indexed="9"/>
      <name val="Calibri"/>
      <family val="2"/>
    </font>
    <font>
      <b/>
      <sz val="13"/>
      <color rgb="FF006600"/>
      <name val="Calibri"/>
      <family val="2"/>
    </font>
    <font>
      <b/>
      <sz val="13"/>
      <color theme="0" tint="-0.249977111117893"/>
      <name val="Calibri"/>
      <family val="2"/>
    </font>
    <font>
      <b/>
      <sz val="12"/>
      <color indexed="9"/>
      <name val="Calibri"/>
      <family val="2"/>
    </font>
    <font>
      <b/>
      <sz val="13"/>
      <color theme="0" tint="-0.249977111117893"/>
      <name val="Aptos Narrow"/>
      <family val="2"/>
      <scheme val="minor"/>
    </font>
    <font>
      <sz val="13"/>
      <color indexed="8"/>
      <name val="Calibri"/>
      <family val="2"/>
    </font>
    <font>
      <b/>
      <sz val="18"/>
      <color indexed="8"/>
      <name val="Calibri"/>
      <family val="2"/>
    </font>
    <font>
      <b/>
      <sz val="22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179">
    <xf numFmtId="0" fontId="0" fillId="0" borderId="0" xfId="0"/>
    <xf numFmtId="14" fontId="0" fillId="0" borderId="0" xfId="0" applyNumberFormat="1"/>
    <xf numFmtId="0" fontId="0" fillId="2" borderId="0" xfId="0" applyFill="1"/>
    <xf numFmtId="0" fontId="1" fillId="2" borderId="0" xfId="0" applyFont="1" applyFill="1" applyAlignment="1">
      <alignment horizontal="center"/>
    </xf>
    <xf numFmtId="164" fontId="0" fillId="0" borderId="0" xfId="0" applyNumberFormat="1"/>
    <xf numFmtId="8" fontId="0" fillId="0" borderId="0" xfId="0" applyNumberFormat="1"/>
    <xf numFmtId="0" fontId="0" fillId="2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4" borderId="0" xfId="0" applyFill="1"/>
    <xf numFmtId="164" fontId="0" fillId="2" borderId="0" xfId="0" applyNumberFormat="1" applyFill="1"/>
    <xf numFmtId="0" fontId="2" fillId="4" borderId="0" xfId="0" applyFont="1" applyFill="1" applyAlignment="1">
      <alignment horizontal="center"/>
    </xf>
    <xf numFmtId="164" fontId="0" fillId="5" borderId="0" xfId="0" applyNumberFormat="1" applyFill="1"/>
    <xf numFmtId="0" fontId="1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7" borderId="0" xfId="0" applyNumberFormat="1" applyFill="1" applyAlignment="1">
      <alignment horizontal="center"/>
    </xf>
    <xf numFmtId="8" fontId="0" fillId="2" borderId="0" xfId="0" applyNumberFormat="1" applyFill="1" applyAlignment="1">
      <alignment horizontal="center"/>
    </xf>
    <xf numFmtId="10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0" applyNumberFormat="1"/>
    <xf numFmtId="164" fontId="2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65" fontId="0" fillId="0" borderId="0" xfId="0" applyNumberFormat="1"/>
    <xf numFmtId="164" fontId="0" fillId="4" borderId="0" xfId="0" applyNumberFormat="1" applyFill="1"/>
    <xf numFmtId="165" fontId="0" fillId="7" borderId="1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4" fillId="7" borderId="1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7" fillId="4" borderId="0" xfId="0" applyFont="1" applyFill="1"/>
    <xf numFmtId="0" fontId="6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9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8" fillId="0" borderId="0" xfId="0" applyFont="1" applyAlignment="1">
      <alignment horizontal="center"/>
    </xf>
    <xf numFmtId="7" fontId="10" fillId="3" borderId="0" xfId="1" applyNumberFormat="1" applyFont="1" applyFill="1" applyBorder="1" applyAlignment="1" applyProtection="1">
      <alignment horizontal="center"/>
    </xf>
    <xf numFmtId="0" fontId="11" fillId="3" borderId="0" xfId="0" applyFont="1" applyFill="1" applyAlignment="1" applyProtection="1">
      <alignment horizontal="right"/>
      <protection locked="0"/>
    </xf>
    <xf numFmtId="1" fontId="12" fillId="3" borderId="0" xfId="0" applyNumberFormat="1" applyFont="1" applyFill="1" applyAlignment="1">
      <alignment horizontal="center"/>
    </xf>
    <xf numFmtId="0" fontId="13" fillId="3" borderId="0" xfId="0" applyFont="1" applyFill="1" applyAlignment="1" applyProtection="1">
      <alignment horizontal="right"/>
      <protection locked="0"/>
    </xf>
    <xf numFmtId="6" fontId="14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right"/>
    </xf>
    <xf numFmtId="0" fontId="11" fillId="3" borderId="0" xfId="0" applyFont="1" applyFill="1"/>
    <xf numFmtId="165" fontId="15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3" fillId="3" borderId="0" xfId="0" applyFont="1" applyFill="1" applyAlignment="1">
      <alignment horizontal="right"/>
    </xf>
    <xf numFmtId="0" fontId="13" fillId="3" borderId="0" xfId="0" applyFont="1" applyFill="1"/>
    <xf numFmtId="6" fontId="12" fillId="3" borderId="0" xfId="0" applyNumberFormat="1" applyFont="1" applyFill="1" applyAlignment="1">
      <alignment horizontal="center"/>
    </xf>
    <xf numFmtId="8" fontId="0" fillId="3" borderId="0" xfId="0" applyNumberFormat="1" applyFill="1" applyAlignment="1">
      <alignment horizontal="center"/>
    </xf>
    <xf numFmtId="165" fontId="16" fillId="3" borderId="0" xfId="0" applyNumberFormat="1" applyFont="1" applyFill="1" applyAlignment="1">
      <alignment horizontal="center"/>
    </xf>
    <xf numFmtId="164" fontId="10" fillId="3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13" fillId="3" borderId="0" xfId="0" applyFont="1" applyFill="1" applyAlignment="1" applyProtection="1">
      <alignment horizontal="center"/>
      <protection locked="0"/>
    </xf>
    <xf numFmtId="0" fontId="13" fillId="3" borderId="0" xfId="0" applyFont="1" applyFill="1" applyProtection="1">
      <protection locked="0"/>
    </xf>
    <xf numFmtId="10" fontId="11" fillId="3" borderId="0" xfId="2" applyNumberFormat="1" applyFont="1" applyFill="1" applyBorder="1" applyAlignment="1" applyProtection="1">
      <alignment horizontal="center"/>
      <protection locked="0"/>
    </xf>
    <xf numFmtId="10" fontId="17" fillId="3" borderId="0" xfId="2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18" fillId="4" borderId="0" xfId="0" applyFont="1" applyFill="1"/>
    <xf numFmtId="0" fontId="5" fillId="4" borderId="0" xfId="0" applyFont="1" applyFill="1" applyAlignment="1">
      <alignment horizontal="right"/>
    </xf>
    <xf numFmtId="165" fontId="12" fillId="3" borderId="0" xfId="0" applyNumberFormat="1" applyFont="1" applyFill="1" applyAlignment="1">
      <alignment horizontal="center"/>
    </xf>
    <xf numFmtId="0" fontId="0" fillId="0" borderId="1" xfId="0" applyBorder="1"/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0" fillId="0" borderId="4" xfId="0" applyBorder="1"/>
    <xf numFmtId="0" fontId="9" fillId="0" borderId="0" xfId="0" applyFont="1" applyAlignment="1">
      <alignment horizontal="right"/>
    </xf>
    <xf numFmtId="8" fontId="0" fillId="3" borderId="0" xfId="0" applyNumberFormat="1" applyFill="1"/>
    <xf numFmtId="8" fontId="19" fillId="0" borderId="0" xfId="0" applyNumberFormat="1" applyFont="1" applyAlignment="1">
      <alignment horizontal="center"/>
    </xf>
    <xf numFmtId="7" fontId="20" fillId="4" borderId="0" xfId="1" applyNumberFormat="1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7" fontId="20" fillId="3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right"/>
    </xf>
    <xf numFmtId="2" fontId="18" fillId="4" borderId="0" xfId="0" applyNumberFormat="1" applyFont="1" applyFill="1" applyAlignment="1">
      <alignment horizontal="center"/>
    </xf>
    <xf numFmtId="2" fontId="18" fillId="4" borderId="5" xfId="0" applyNumberFormat="1" applyFont="1" applyFill="1" applyBorder="1" applyAlignment="1">
      <alignment horizontal="center"/>
    </xf>
    <xf numFmtId="164" fontId="5" fillId="4" borderId="6" xfId="0" applyNumberFormat="1" applyFont="1" applyFill="1" applyBorder="1" applyAlignment="1">
      <alignment horizontal="center"/>
    </xf>
    <xf numFmtId="0" fontId="18" fillId="8" borderId="0" xfId="0" applyFont="1" applyFill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8" fillId="4" borderId="0" xfId="0" applyNumberFormat="1" applyFont="1" applyFill="1" applyAlignment="1">
      <alignment horizontal="center"/>
    </xf>
    <xf numFmtId="164" fontId="18" fillId="4" borderId="5" xfId="0" applyNumberFormat="1" applyFont="1" applyFill="1" applyBorder="1" applyAlignment="1">
      <alignment horizontal="center"/>
    </xf>
    <xf numFmtId="0" fontId="18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8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8" fontId="18" fillId="4" borderId="0" xfId="0" applyNumberFormat="1" applyFont="1" applyFill="1" applyAlignment="1">
      <alignment horizontal="center"/>
    </xf>
    <xf numFmtId="165" fontId="18" fillId="0" borderId="0" xfId="0" applyNumberFormat="1" applyFont="1" applyAlignment="1" applyProtection="1">
      <alignment horizontal="center"/>
      <protection locked="0"/>
    </xf>
    <xf numFmtId="10" fontId="2" fillId="0" borderId="0" xfId="2" applyNumberFormat="1" applyFont="1" applyFill="1" applyBorder="1" applyAlignment="1">
      <alignment horizontal="center"/>
    </xf>
    <xf numFmtId="0" fontId="22" fillId="9" borderId="0" xfId="0" applyFont="1" applyFill="1" applyAlignment="1">
      <alignment horizontal="center"/>
    </xf>
    <xf numFmtId="8" fontId="23" fillId="3" borderId="0" xfId="3" applyNumberFormat="1" applyFont="1" applyFill="1" applyAlignment="1">
      <alignment horizontal="center" vertical="center"/>
    </xf>
    <xf numFmtId="0" fontId="13" fillId="4" borderId="0" xfId="0" applyFont="1" applyFill="1"/>
    <xf numFmtId="0" fontId="11" fillId="4" borderId="0" xfId="0" applyFont="1" applyFill="1" applyAlignment="1">
      <alignment horizontal="right"/>
    </xf>
    <xf numFmtId="0" fontId="18" fillId="4" borderId="0" xfId="0" applyFont="1" applyFill="1" applyAlignment="1">
      <alignment horizontal="center"/>
    </xf>
    <xf numFmtId="165" fontId="0" fillId="0" borderId="1" xfId="0" applyNumberFormat="1" applyBorder="1" applyAlignment="1">
      <alignment horizontal="center"/>
    </xf>
    <xf numFmtId="165" fontId="13" fillId="4" borderId="0" xfId="0" applyNumberFormat="1" applyFont="1" applyFill="1" applyAlignment="1">
      <alignment horizontal="center"/>
    </xf>
    <xf numFmtId="165" fontId="0" fillId="0" borderId="7" xfId="0" applyNumberFormat="1" applyBorder="1" applyAlignment="1">
      <alignment horizontal="center"/>
    </xf>
    <xf numFmtId="165" fontId="24" fillId="4" borderId="0" xfId="0" applyNumberFormat="1" applyFont="1" applyFill="1" applyAlignment="1">
      <alignment horizontal="left"/>
    </xf>
    <xf numFmtId="0" fontId="25" fillId="0" borderId="0" xfId="0" applyFont="1" applyAlignment="1">
      <alignment horizontal="center"/>
    </xf>
    <xf numFmtId="0" fontId="25" fillId="3" borderId="0" xfId="0" applyFont="1" applyFill="1" applyAlignment="1">
      <alignment horizontal="center"/>
    </xf>
    <xf numFmtId="0" fontId="26" fillId="4" borderId="0" xfId="0" applyFont="1" applyFill="1" applyAlignment="1">
      <alignment horizontal="center"/>
    </xf>
    <xf numFmtId="6" fontId="14" fillId="10" borderId="8" xfId="0" applyNumberFormat="1" applyFont="1" applyFill="1" applyBorder="1" applyAlignment="1">
      <alignment horizontal="center"/>
    </xf>
    <xf numFmtId="0" fontId="11" fillId="11" borderId="9" xfId="0" applyFont="1" applyFill="1" applyBorder="1" applyAlignment="1">
      <alignment horizontal="right"/>
    </xf>
    <xf numFmtId="0" fontId="11" fillId="11" borderId="10" xfId="0" applyFont="1" applyFill="1" applyBorder="1"/>
    <xf numFmtId="6" fontId="12" fillId="12" borderId="11" xfId="0" applyNumberFormat="1" applyFont="1" applyFill="1" applyBorder="1" applyAlignment="1">
      <alignment horizontal="center"/>
    </xf>
    <xf numFmtId="0" fontId="13" fillId="13" borderId="9" xfId="0" applyFont="1" applyFill="1" applyBorder="1" applyAlignment="1" applyProtection="1">
      <alignment horizontal="right"/>
      <protection locked="0"/>
    </xf>
    <xf numFmtId="0" fontId="13" fillId="13" borderId="12" xfId="0" applyFont="1" applyFill="1" applyBorder="1" applyAlignment="1" applyProtection="1">
      <alignment horizontal="right"/>
      <protection locked="0"/>
    </xf>
    <xf numFmtId="0" fontId="13" fillId="13" borderId="10" xfId="0" applyFont="1" applyFill="1" applyBorder="1" applyAlignment="1" applyProtection="1">
      <alignment horizontal="right"/>
      <protection locked="0"/>
    </xf>
    <xf numFmtId="6" fontId="27" fillId="3" borderId="0" xfId="0" applyNumberFormat="1" applyFont="1" applyFill="1" applyAlignment="1">
      <alignment horizontal="center"/>
    </xf>
    <xf numFmtId="6" fontId="28" fillId="3" borderId="0" xfId="0" applyNumberFormat="1" applyFont="1" applyFill="1" applyAlignment="1">
      <alignment horizontal="center"/>
    </xf>
    <xf numFmtId="165" fontId="16" fillId="12" borderId="13" xfId="0" applyNumberFormat="1" applyFont="1" applyFill="1" applyBorder="1" applyAlignment="1">
      <alignment horizontal="center"/>
    </xf>
    <xf numFmtId="0" fontId="13" fillId="11" borderId="2" xfId="0" applyFont="1" applyFill="1" applyBorder="1" applyAlignment="1">
      <alignment horizontal="right"/>
    </xf>
    <xf numFmtId="0" fontId="13" fillId="11" borderId="3" xfId="0" applyFont="1" applyFill="1" applyBorder="1"/>
    <xf numFmtId="165" fontId="15" fillId="12" borderId="13" xfId="0" applyNumberFormat="1" applyFont="1" applyFill="1" applyBorder="1" applyAlignment="1">
      <alignment horizontal="center"/>
    </xf>
    <xf numFmtId="0" fontId="13" fillId="13" borderId="0" xfId="0" applyFont="1" applyFill="1" applyAlignment="1" applyProtection="1">
      <alignment horizontal="right"/>
      <protection locked="0"/>
    </xf>
    <xf numFmtId="0" fontId="13" fillId="13" borderId="3" xfId="0" applyFont="1" applyFill="1" applyBorder="1" applyAlignment="1" applyProtection="1">
      <alignment horizontal="right"/>
      <protection locked="0"/>
    </xf>
    <xf numFmtId="2" fontId="8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164" fontId="8" fillId="0" borderId="17" xfId="0" applyNumberFormat="1" applyFont="1" applyBorder="1"/>
    <xf numFmtId="0" fontId="9" fillId="0" borderId="18" xfId="0" applyFont="1" applyBorder="1" applyAlignment="1">
      <alignment horizontal="right"/>
    </xf>
    <xf numFmtId="2" fontId="29" fillId="3" borderId="0" xfId="0" applyNumberFormat="1" applyFont="1" applyFill="1" applyAlignment="1">
      <alignment horizontal="center"/>
    </xf>
    <xf numFmtId="165" fontId="30" fillId="3" borderId="0" xfId="0" applyNumberFormat="1" applyFont="1" applyFill="1" applyAlignment="1">
      <alignment horizontal="center"/>
    </xf>
    <xf numFmtId="164" fontId="31" fillId="4" borderId="0" xfId="0" applyNumberFormat="1" applyFont="1" applyFill="1" applyAlignment="1">
      <alignment horizontal="center"/>
    </xf>
    <xf numFmtId="0" fontId="13" fillId="11" borderId="3" xfId="0" applyFont="1" applyFill="1" applyBorder="1" applyAlignment="1">
      <alignment horizontal="right"/>
    </xf>
    <xf numFmtId="164" fontId="10" fillId="9" borderId="18" xfId="0" applyNumberFormat="1" applyFont="1" applyFill="1" applyBorder="1" applyAlignment="1">
      <alignment horizontal="center"/>
    </xf>
    <xf numFmtId="0" fontId="11" fillId="13" borderId="2" xfId="0" applyFont="1" applyFill="1" applyBorder="1" applyAlignment="1" applyProtection="1">
      <alignment horizontal="right"/>
      <protection locked="0"/>
    </xf>
    <xf numFmtId="0" fontId="11" fillId="13" borderId="0" xfId="0" applyFont="1" applyFill="1" applyAlignment="1" applyProtection="1">
      <alignment horizontal="right"/>
      <protection locked="0"/>
    </xf>
    <xf numFmtId="0" fontId="11" fillId="13" borderId="3" xfId="0" applyFont="1" applyFill="1" applyBorder="1" applyAlignment="1" applyProtection="1">
      <alignment horizontal="right"/>
      <protection locked="0"/>
    </xf>
    <xf numFmtId="164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2" xfId="0" applyBorder="1"/>
    <xf numFmtId="164" fontId="0" fillId="3" borderId="0" xfId="0" applyNumberFormat="1" applyFill="1" applyAlignment="1">
      <alignment horizontal="center"/>
    </xf>
    <xf numFmtId="2" fontId="12" fillId="3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1" fontId="12" fillId="14" borderId="13" xfId="0" applyNumberFormat="1" applyFont="1" applyFill="1" applyBorder="1" applyAlignment="1" applyProtection="1">
      <alignment horizontal="center"/>
      <protection locked="0"/>
    </xf>
    <xf numFmtId="0" fontId="13" fillId="11" borderId="0" xfId="0" applyFont="1" applyFill="1" applyAlignment="1">
      <alignment horizontal="right"/>
    </xf>
    <xf numFmtId="0" fontId="0" fillId="11" borderId="3" xfId="0" applyFill="1" applyBorder="1"/>
    <xf numFmtId="0" fontId="12" fillId="0" borderId="13" xfId="0" applyFont="1" applyBorder="1" applyAlignment="1" applyProtection="1">
      <alignment horizontal="center"/>
      <protection locked="0"/>
    </xf>
    <xf numFmtId="0" fontId="13" fillId="13" borderId="3" xfId="0" applyFont="1" applyFill="1" applyBorder="1" applyAlignment="1" applyProtection="1">
      <alignment horizontal="center"/>
      <protection locked="0"/>
    </xf>
    <xf numFmtId="0" fontId="13" fillId="13" borderId="0" xfId="0" applyFont="1" applyFill="1" applyProtection="1">
      <protection locked="0"/>
    </xf>
    <xf numFmtId="0" fontId="13" fillId="13" borderId="3" xfId="0" applyFont="1" applyFill="1" applyBorder="1" applyProtection="1">
      <protection locked="0"/>
    </xf>
    <xf numFmtId="10" fontId="2" fillId="0" borderId="2" xfId="2" applyNumberFormat="1" applyFont="1" applyFill="1" applyBorder="1" applyAlignment="1">
      <alignment horizontal="center"/>
    </xf>
    <xf numFmtId="10" fontId="2" fillId="0" borderId="20" xfId="2" applyNumberFormat="1" applyFont="1" applyFill="1" applyBorder="1" applyAlignment="1">
      <alignment horizontal="center"/>
    </xf>
    <xf numFmtId="10" fontId="2" fillId="3" borderId="0" xfId="2" applyNumberFormat="1" applyFont="1" applyFill="1" applyBorder="1" applyAlignment="1">
      <alignment horizontal="center"/>
    </xf>
    <xf numFmtId="10" fontId="31" fillId="4" borderId="0" xfId="2" applyNumberFormat="1" applyFont="1" applyFill="1" applyBorder="1" applyAlignment="1">
      <alignment horizontal="center"/>
    </xf>
    <xf numFmtId="10" fontId="11" fillId="14" borderId="13" xfId="2" applyNumberFormat="1" applyFont="1" applyFill="1" applyBorder="1" applyAlignment="1" applyProtection="1">
      <alignment horizontal="center"/>
      <protection locked="0"/>
    </xf>
    <xf numFmtId="10" fontId="17" fillId="0" borderId="21" xfId="2" applyNumberFormat="1" applyFont="1" applyFill="1" applyBorder="1" applyAlignment="1" applyProtection="1">
      <alignment horizontal="center"/>
      <protection locked="0"/>
    </xf>
    <xf numFmtId="0" fontId="13" fillId="13" borderId="2" xfId="0" applyFont="1" applyFill="1" applyBorder="1" applyAlignment="1" applyProtection="1">
      <alignment horizontal="right"/>
      <protection locked="0"/>
    </xf>
    <xf numFmtId="165" fontId="0" fillId="0" borderId="2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5" fontId="0" fillId="4" borderId="0" xfId="0" applyNumberFormat="1" applyFill="1"/>
    <xf numFmtId="165" fontId="0" fillId="3" borderId="0" xfId="0" applyNumberFormat="1" applyFill="1" applyAlignment="1">
      <alignment horizontal="center"/>
    </xf>
    <xf numFmtId="165" fontId="12" fillId="12" borderId="13" xfId="0" applyNumberFormat="1" applyFont="1" applyFill="1" applyBorder="1" applyAlignment="1">
      <alignment horizontal="center"/>
    </xf>
    <xf numFmtId="165" fontId="12" fillId="0" borderId="21" xfId="0" applyNumberFormat="1" applyFont="1" applyBorder="1" applyAlignment="1" applyProtection="1">
      <alignment horizontal="center"/>
      <protection locked="0"/>
    </xf>
    <xf numFmtId="0" fontId="13" fillId="13" borderId="22" xfId="0" applyFont="1" applyFill="1" applyBorder="1" applyAlignment="1" applyProtection="1">
      <alignment horizontal="right"/>
      <protection locked="0"/>
    </xf>
    <xf numFmtId="0" fontId="13" fillId="13" borderId="23" xfId="0" applyFont="1" applyFill="1" applyBorder="1" applyAlignment="1" applyProtection="1">
      <alignment horizontal="right"/>
      <protection locked="0"/>
    </xf>
    <xf numFmtId="0" fontId="13" fillId="13" borderId="24" xfId="0" applyFont="1" applyFill="1" applyBorder="1" applyProtection="1">
      <protection locked="0"/>
    </xf>
    <xf numFmtId="0" fontId="25" fillId="0" borderId="22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1" fillId="9" borderId="25" xfId="0" applyFont="1" applyFill="1" applyBorder="1" applyAlignment="1">
      <alignment horizontal="center"/>
    </xf>
    <xf numFmtId="0" fontId="21" fillId="9" borderId="26" xfId="0" applyFont="1" applyFill="1" applyBorder="1" applyAlignment="1">
      <alignment horizontal="center"/>
    </xf>
    <xf numFmtId="0" fontId="21" fillId="9" borderId="27" xfId="0" applyFont="1" applyFill="1" applyBorder="1" applyAlignment="1">
      <alignment horizontal="center"/>
    </xf>
    <xf numFmtId="0" fontId="32" fillId="0" borderId="0" xfId="0" applyFont="1"/>
    <xf numFmtId="0" fontId="33" fillId="4" borderId="0" xfId="0" applyFont="1" applyFill="1" applyAlignment="1">
      <alignment horizontal="center"/>
    </xf>
    <xf numFmtId="0" fontId="33" fillId="4" borderId="0" xfId="0" applyFont="1" applyFill="1" applyAlignment="1">
      <alignment horizontal="left"/>
    </xf>
    <xf numFmtId="0" fontId="32" fillId="4" borderId="0" xfId="0" applyFont="1" applyFill="1"/>
    <xf numFmtId="0" fontId="0" fillId="8" borderId="0" xfId="0" applyFill="1"/>
  </cellXfs>
  <cellStyles count="4">
    <cellStyle name="Currency 2" xfId="1" xr:uid="{3B6DA24F-FB2F-4156-85BA-530B3D7EF4D7}"/>
    <cellStyle name="Normal" xfId="0" builtinId="0"/>
    <cellStyle name="Normal_Sheet1" xfId="3" xr:uid="{8527A748-586E-4003-AB1B-7075F5FC48F3}"/>
    <cellStyle name="Percent 2" xfId="2" xr:uid="{EB69B05E-0474-4B01-BC8B-61996977B7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39977034120908E-2"/>
          <c:y val="5.4597629841724581E-2"/>
          <c:w val="0.92981709317585315"/>
          <c:h val="0.8960890797741191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'[1]Bank Loan vs Insurance Loan'!$M$38:$M$397</c:f>
              <c:numCache>
                <c:formatCode>General</c:formatCode>
                <c:ptCount val="360"/>
                <c:pt idx="0">
                  <c:v>499399.22521827265</c:v>
                </c:pt>
                <c:pt idx="1">
                  <c:v>498795.94720828807</c:v>
                </c:pt>
                <c:pt idx="2">
                  <c:v>498190.15553992859</c:v>
                </c:pt>
                <c:pt idx="3">
                  <c:v>497581.8397396176</c:v>
                </c:pt>
                <c:pt idx="4">
                  <c:v>496970.98929013865</c:v>
                </c:pt>
                <c:pt idx="5">
                  <c:v>496357.59363045351</c:v>
                </c:pt>
                <c:pt idx="6">
                  <c:v>495741.64215551969</c:v>
                </c:pt>
                <c:pt idx="7">
                  <c:v>495123.12421610701</c:v>
                </c:pt>
                <c:pt idx="8">
                  <c:v>494502.02911861346</c:v>
                </c:pt>
                <c:pt idx="9">
                  <c:v>493878.34612488031</c:v>
                </c:pt>
                <c:pt idx="10">
                  <c:v>493252.0644520066</c:v>
                </c:pt>
                <c:pt idx="11">
                  <c:v>492623.17327216262</c:v>
                </c:pt>
                <c:pt idx="12">
                  <c:v>491991.66171240259</c:v>
                </c:pt>
                <c:pt idx="13">
                  <c:v>491357.51885447692</c:v>
                </c:pt>
                <c:pt idx="14">
                  <c:v>490720.7337346432</c:v>
                </c:pt>
                <c:pt idx="15">
                  <c:v>490081.29534347687</c:v>
                </c:pt>
                <c:pt idx="16">
                  <c:v>489439.19262568065</c:v>
                </c:pt>
                <c:pt idx="17">
                  <c:v>488794.41447989363</c:v>
                </c:pt>
                <c:pt idx="18">
                  <c:v>488146.94975849916</c:v>
                </c:pt>
                <c:pt idx="19">
                  <c:v>487496.7872674322</c:v>
                </c:pt>
                <c:pt idx="20">
                  <c:v>486843.91576598579</c:v>
                </c:pt>
                <c:pt idx="21">
                  <c:v>486188.32396661671</c:v>
                </c:pt>
                <c:pt idx="22">
                  <c:v>485530.00053475023</c:v>
                </c:pt>
                <c:pt idx="23">
                  <c:v>484868.93408858433</c:v>
                </c:pt>
                <c:pt idx="24">
                  <c:v>484205.11319889274</c:v>
                </c:pt>
                <c:pt idx="25">
                  <c:v>483538.52638882742</c:v>
                </c:pt>
                <c:pt idx="26">
                  <c:v>482869.16213372018</c:v>
                </c:pt>
                <c:pt idx="27">
                  <c:v>482197.0088608833</c:v>
                </c:pt>
                <c:pt idx="28">
                  <c:v>481522.05494940962</c:v>
                </c:pt>
                <c:pt idx="29">
                  <c:v>480844.28872997145</c:v>
                </c:pt>
                <c:pt idx="30">
                  <c:v>480163.69848461897</c:v>
                </c:pt>
                <c:pt idx="31">
                  <c:v>479480.2724465775</c:v>
                </c:pt>
                <c:pt idx="32">
                  <c:v>478793.99880004418</c:v>
                </c:pt>
                <c:pt idx="33">
                  <c:v>478104.86567998369</c:v>
                </c:pt>
                <c:pt idx="34">
                  <c:v>477412.86117192294</c:v>
                </c:pt>
                <c:pt idx="35">
                  <c:v>476717.97331174527</c:v>
                </c:pt>
                <c:pt idx="36">
                  <c:v>476020.19008548354</c:v>
                </c:pt>
                <c:pt idx="37">
                  <c:v>475319.49942911236</c:v>
                </c:pt>
                <c:pt idx="38">
                  <c:v>474615.88922833966</c:v>
                </c:pt>
                <c:pt idx="39">
                  <c:v>473909.34731839702</c:v>
                </c:pt>
                <c:pt idx="40">
                  <c:v>473199.86148382962</c:v>
                </c:pt>
                <c:pt idx="41">
                  <c:v>472487.41945828486</c:v>
                </c:pt>
                <c:pt idx="42">
                  <c:v>471772.00892430037</c:v>
                </c:pt>
                <c:pt idx="43">
                  <c:v>471053.61751309095</c:v>
                </c:pt>
                <c:pt idx="44">
                  <c:v>470332.23280433478</c:v>
                </c:pt>
                <c:pt idx="45">
                  <c:v>469607.84232595883</c:v>
                </c:pt>
                <c:pt idx="46">
                  <c:v>468880.43355392298</c:v>
                </c:pt>
                <c:pt idx="47">
                  <c:v>468149.99391200364</c:v>
                </c:pt>
                <c:pt idx="48">
                  <c:v>467416.51077157632</c:v>
                </c:pt>
                <c:pt idx="49">
                  <c:v>466679.97145139717</c:v>
                </c:pt>
                <c:pt idx="50">
                  <c:v>465940.36321738397</c:v>
                </c:pt>
                <c:pt idx="51">
                  <c:v>465197.6732823957</c:v>
                </c:pt>
                <c:pt idx="52">
                  <c:v>464451.88880601164</c:v>
                </c:pt>
                <c:pt idx="53">
                  <c:v>463702.99689430936</c:v>
                </c:pt>
                <c:pt idx="54">
                  <c:v>462950.98459964164</c:v>
                </c:pt>
                <c:pt idx="55">
                  <c:v>462195.83892041276</c:v>
                </c:pt>
                <c:pt idx="56">
                  <c:v>461437.5468008538</c:v>
                </c:pt>
                <c:pt idx="57">
                  <c:v>460676.09513079666</c:v>
                </c:pt>
                <c:pt idx="58">
                  <c:v>459911.47074544762</c:v>
                </c:pt>
                <c:pt idx="59">
                  <c:v>459143.66042515961</c:v>
                </c:pt>
                <c:pt idx="60">
                  <c:v>458372.65089520375</c:v>
                </c:pt>
                <c:pt idx="61">
                  <c:v>457598.42882553977</c:v>
                </c:pt>
                <c:pt idx="62">
                  <c:v>456820.98083058547</c:v>
                </c:pt>
                <c:pt idx="63">
                  <c:v>456040.29346898553</c:v>
                </c:pt>
                <c:pt idx="64">
                  <c:v>455256.35324337892</c:v>
                </c:pt>
                <c:pt idx="65">
                  <c:v>454469.14660016564</c:v>
                </c:pt>
                <c:pt idx="66">
                  <c:v>453678.65992927231</c:v>
                </c:pt>
                <c:pt idx="67">
                  <c:v>452884.87956391694</c:v>
                </c:pt>
                <c:pt idx="68">
                  <c:v>452087.79178037256</c:v>
                </c:pt>
                <c:pt idx="69">
                  <c:v>451287.3827977301</c:v>
                </c:pt>
                <c:pt idx="70">
                  <c:v>450483.63877765997</c:v>
                </c:pt>
                <c:pt idx="71">
                  <c:v>449676.54582417285</c:v>
                </c:pt>
                <c:pt idx="72">
                  <c:v>448866.08998337953</c:v>
                </c:pt>
                <c:pt idx="73">
                  <c:v>448052.25724324957</c:v>
                </c:pt>
                <c:pt idx="74">
                  <c:v>447235.03353336907</c:v>
                </c:pt>
                <c:pt idx="75">
                  <c:v>446414.40472469741</c:v>
                </c:pt>
                <c:pt idx="76">
                  <c:v>445590.35662932292</c:v>
                </c:pt>
                <c:pt idx="77">
                  <c:v>444762.87500021775</c:v>
                </c:pt>
                <c:pt idx="78">
                  <c:v>443931.9455309913</c:v>
                </c:pt>
                <c:pt idx="79">
                  <c:v>443097.55385564308</c:v>
                </c:pt>
                <c:pt idx="80">
                  <c:v>442259.68554831424</c:v>
                </c:pt>
                <c:pt idx="81">
                  <c:v>441418.32612303819</c:v>
                </c:pt>
                <c:pt idx="82">
                  <c:v>440573.46103349014</c:v>
                </c:pt>
                <c:pt idx="83">
                  <c:v>439725.07567273563</c:v>
                </c:pt>
                <c:pt idx="84">
                  <c:v>438873.15537297801</c:v>
                </c:pt>
                <c:pt idx="85">
                  <c:v>438017.68540530471</c:v>
                </c:pt>
                <c:pt idx="86">
                  <c:v>437158.6509794328</c:v>
                </c:pt>
                <c:pt idx="87">
                  <c:v>436296.03724345309</c:v>
                </c:pt>
                <c:pt idx="88">
                  <c:v>435429.82928357343</c:v>
                </c:pt>
                <c:pt idx="89">
                  <c:v>434560.01212386094</c:v>
                </c:pt>
                <c:pt idx="90">
                  <c:v>433686.57072598301</c:v>
                </c:pt>
                <c:pt idx="91">
                  <c:v>432809.48998894723</c:v>
                </c:pt>
                <c:pt idx="92">
                  <c:v>431928.75474884047</c:v>
                </c:pt>
                <c:pt idx="93">
                  <c:v>431044.34977856663</c:v>
                </c:pt>
                <c:pt idx="94">
                  <c:v>430156.25978758332</c:v>
                </c:pt>
                <c:pt idx="95">
                  <c:v>429264.46942163754</c:v>
                </c:pt>
                <c:pt idx="96">
                  <c:v>428368.96326250036</c:v>
                </c:pt>
                <c:pt idx="97">
                  <c:v>427469.72582770011</c:v>
                </c:pt>
                <c:pt idx="98">
                  <c:v>426566.74157025485</c:v>
                </c:pt>
                <c:pt idx="99">
                  <c:v>425659.99487840355</c:v>
                </c:pt>
                <c:pt idx="100">
                  <c:v>424749.47007533623</c:v>
                </c:pt>
                <c:pt idx="101">
                  <c:v>423835.15141892276</c:v>
                </c:pt>
                <c:pt idx="102">
                  <c:v>422917.02310144092</c:v>
                </c:pt>
                <c:pt idx="103">
                  <c:v>421995.06924930291</c:v>
                </c:pt>
                <c:pt idx="104">
                  <c:v>421069.27392278099</c:v>
                </c:pt>
                <c:pt idx="105">
                  <c:v>420139.62111573189</c:v>
                </c:pt>
                <c:pt idx="106">
                  <c:v>419206.09475532005</c:v>
                </c:pt>
                <c:pt idx="107">
                  <c:v>418268.67870173987</c:v>
                </c:pt>
                <c:pt idx="108">
                  <c:v>417327.35674793646</c:v>
                </c:pt>
                <c:pt idx="109">
                  <c:v>416382.11261932552</c:v>
                </c:pt>
                <c:pt idx="110">
                  <c:v>415432.92997351201</c:v>
                </c:pt>
                <c:pt idx="111">
                  <c:v>414479.7924000076</c:v>
                </c:pt>
                <c:pt idx="112">
                  <c:v>413522.68341994693</c:v>
                </c:pt>
                <c:pt idx="113">
                  <c:v>412561.58648580266</c:v>
                </c:pt>
                <c:pt idx="114">
                  <c:v>411596.48498109949</c:v>
                </c:pt>
                <c:pt idx="115">
                  <c:v>410627.36222012673</c:v>
                </c:pt>
                <c:pt idx="116">
                  <c:v>409654.20144764992</c:v>
                </c:pt>
                <c:pt idx="117">
                  <c:v>408676.9858386211</c:v>
                </c:pt>
                <c:pt idx="118">
                  <c:v>407695.69849788799</c:v>
                </c:pt>
                <c:pt idx="119">
                  <c:v>406710.32245990186</c:v>
                </c:pt>
                <c:pt idx="120">
                  <c:v>405720.84068842407</c:v>
                </c:pt>
                <c:pt idx="121">
                  <c:v>404727.23607623181</c:v>
                </c:pt>
                <c:pt idx="122">
                  <c:v>403729.49144482211</c:v>
                </c:pt>
                <c:pt idx="123">
                  <c:v>402727.58954411483</c:v>
                </c:pt>
                <c:pt idx="124">
                  <c:v>401721.51305215462</c:v>
                </c:pt>
                <c:pt idx="125">
                  <c:v>400711.24457481125</c:v>
                </c:pt>
                <c:pt idx="126">
                  <c:v>399696.76664547896</c:v>
                </c:pt>
                <c:pt idx="127">
                  <c:v>398678.06172477442</c:v>
                </c:pt>
                <c:pt idx="128">
                  <c:v>397655.11220023362</c:v>
                </c:pt>
                <c:pt idx="129">
                  <c:v>396627.90038600721</c:v>
                </c:pt>
                <c:pt idx="130">
                  <c:v>395596.40852255491</c:v>
                </c:pt>
                <c:pt idx="131">
                  <c:v>394560.61877633817</c:v>
                </c:pt>
                <c:pt idx="132">
                  <c:v>393520.51323951222</c:v>
                </c:pt>
                <c:pt idx="133">
                  <c:v>392476.07392961613</c:v>
                </c:pt>
                <c:pt idx="134">
                  <c:v>391427.28278926219</c:v>
                </c:pt>
                <c:pt idx="135">
                  <c:v>390374.12168582343</c:v>
                </c:pt>
                <c:pt idx="136">
                  <c:v>389316.57241112035</c:v>
                </c:pt>
                <c:pt idx="137">
                  <c:v>388254.61668110598</c:v>
                </c:pt>
                <c:pt idx="138">
                  <c:v>387188.2361355499</c:v>
                </c:pt>
                <c:pt idx="139">
                  <c:v>386117.41233772069</c:v>
                </c:pt>
                <c:pt idx="140">
                  <c:v>385042.12677406718</c:v>
                </c:pt>
                <c:pt idx="141">
                  <c:v>383962.36085389846</c:v>
                </c:pt>
                <c:pt idx="142">
                  <c:v>382878.09590906237</c:v>
                </c:pt>
                <c:pt idx="143">
                  <c:v>381789.31319362274</c:v>
                </c:pt>
                <c:pt idx="144">
                  <c:v>380695.9938835355</c:v>
                </c:pt>
                <c:pt idx="145">
                  <c:v>379598.11907632288</c:v>
                </c:pt>
                <c:pt idx="146">
                  <c:v>378495.66979074688</c:v>
                </c:pt>
                <c:pt idx="147">
                  <c:v>377388.62696648098</c:v>
                </c:pt>
                <c:pt idx="148">
                  <c:v>376276.97146378062</c:v>
                </c:pt>
                <c:pt idx="149">
                  <c:v>375160.68406315235</c:v>
                </c:pt>
                <c:pt idx="150">
                  <c:v>374039.74546502146</c:v>
                </c:pt>
                <c:pt idx="151">
                  <c:v>372914.13628939836</c:v>
                </c:pt>
                <c:pt idx="152">
                  <c:v>371783.83707554347</c:v>
                </c:pt>
                <c:pt idx="153">
                  <c:v>370648.82828163088</c:v>
                </c:pt>
                <c:pt idx="154">
                  <c:v>369509.09028441034</c:v>
                </c:pt>
                <c:pt idx="155">
                  <c:v>368364.60337886802</c:v>
                </c:pt>
                <c:pt idx="156">
                  <c:v>367215.34777788597</c:v>
                </c:pt>
                <c:pt idx="157">
                  <c:v>366061.30361189978</c:v>
                </c:pt>
                <c:pt idx="158">
                  <c:v>364902.45092855534</c:v>
                </c:pt>
                <c:pt idx="159">
                  <c:v>363738.76969236362</c:v>
                </c:pt>
                <c:pt idx="160">
                  <c:v>362570.23978435446</c:v>
                </c:pt>
                <c:pt idx="161">
                  <c:v>361396.84100172855</c:v>
                </c:pt>
                <c:pt idx="162">
                  <c:v>360218.55305750837</c:v>
                </c:pt>
                <c:pt idx="163">
                  <c:v>359035.35558018729</c:v>
                </c:pt>
                <c:pt idx="164">
                  <c:v>357847.22811337735</c:v>
                </c:pt>
                <c:pt idx="165">
                  <c:v>356654.15011545573</c:v>
                </c:pt>
                <c:pt idx="166">
                  <c:v>355456.10095920943</c:v>
                </c:pt>
                <c:pt idx="167">
                  <c:v>354253.05993147875</c:v>
                </c:pt>
                <c:pt idx="168">
                  <c:v>353045.00623279921</c:v>
                </c:pt>
                <c:pt idx="169">
                  <c:v>351831.91897704185</c:v>
                </c:pt>
                <c:pt idx="170">
                  <c:v>350613.77719105216</c:v>
                </c:pt>
                <c:pt idx="171">
                  <c:v>349390.55981428752</c:v>
                </c:pt>
                <c:pt idx="172">
                  <c:v>348162.24569845304</c:v>
                </c:pt>
                <c:pt idx="173">
                  <c:v>346928.8136071359</c:v>
                </c:pt>
                <c:pt idx="174">
                  <c:v>345690.24221543828</c:v>
                </c:pt>
                <c:pt idx="175">
                  <c:v>344446.51010960859</c:v>
                </c:pt>
                <c:pt idx="176">
                  <c:v>343197.59578667127</c:v>
                </c:pt>
                <c:pt idx="177">
                  <c:v>341943.47765405505</c:v>
                </c:pt>
                <c:pt idx="178">
                  <c:v>340684.13402921957</c:v>
                </c:pt>
                <c:pt idx="179">
                  <c:v>339419.54313928063</c:v>
                </c:pt>
                <c:pt idx="180">
                  <c:v>338149.68312063359</c:v>
                </c:pt>
                <c:pt idx="181">
                  <c:v>336874.53201857553</c:v>
                </c:pt>
                <c:pt idx="182">
                  <c:v>335594.06778692559</c:v>
                </c:pt>
                <c:pt idx="183">
                  <c:v>334308.26828764373</c:v>
                </c:pt>
                <c:pt idx="184">
                  <c:v>333017.11129044823</c:v>
                </c:pt>
                <c:pt idx="185">
                  <c:v>331720.57447243109</c:v>
                </c:pt>
                <c:pt idx="186">
                  <c:v>330418.63541767222</c:v>
                </c:pt>
                <c:pt idx="187">
                  <c:v>329111.27161685185</c:v>
                </c:pt>
                <c:pt idx="188">
                  <c:v>327798.46046686138</c:v>
                </c:pt>
                <c:pt idx="189">
                  <c:v>326480.1792704126</c:v>
                </c:pt>
                <c:pt idx="190">
                  <c:v>325156.4052356453</c:v>
                </c:pt>
                <c:pt idx="191">
                  <c:v>323827.11547573312</c:v>
                </c:pt>
                <c:pt idx="192">
                  <c:v>322492.28700848797</c:v>
                </c:pt>
                <c:pt idx="193">
                  <c:v>321151.89675596263</c:v>
                </c:pt>
                <c:pt idx="194">
                  <c:v>319805.92154405179</c:v>
                </c:pt>
                <c:pt idx="195">
                  <c:v>318454.33810209134</c:v>
                </c:pt>
                <c:pt idx="196">
                  <c:v>317097.12306245603</c:v>
                </c:pt>
                <c:pt idx="197">
                  <c:v>315734.25296015554</c:v>
                </c:pt>
                <c:pt idx="198">
                  <c:v>314365.7042324288</c:v>
                </c:pt>
                <c:pt idx="199">
                  <c:v>312991.45321833657</c:v>
                </c:pt>
                <c:pt idx="200">
                  <c:v>311611.47615835228</c:v>
                </c:pt>
                <c:pt idx="201">
                  <c:v>310225.74919395137</c:v>
                </c:pt>
                <c:pt idx="202">
                  <c:v>308834.2483671988</c:v>
                </c:pt>
                <c:pt idx="203">
                  <c:v>307436.94962033478</c:v>
                </c:pt>
                <c:pt idx="204">
                  <c:v>306033.82879535883</c:v>
                </c:pt>
                <c:pt idx="205">
                  <c:v>304624.86163361213</c:v>
                </c:pt>
                <c:pt idx="206">
                  <c:v>303210.02377535816</c:v>
                </c:pt>
                <c:pt idx="207">
                  <c:v>301789.29075936147</c:v>
                </c:pt>
                <c:pt idx="208">
                  <c:v>300362.63802246476</c:v>
                </c:pt>
                <c:pt idx="209">
                  <c:v>298930.04089916433</c:v>
                </c:pt>
                <c:pt idx="210">
                  <c:v>297491.47462118347</c:v>
                </c:pt>
                <c:pt idx="211">
                  <c:v>296046.91431704437</c:v>
                </c:pt>
                <c:pt idx="212">
                  <c:v>294596.335011638</c:v>
                </c:pt>
                <c:pt idx="213">
                  <c:v>293139.71162579249</c:v>
                </c:pt>
                <c:pt idx="214">
                  <c:v>291677.01897583925</c:v>
                </c:pt>
                <c:pt idx="215">
                  <c:v>290208.23177317786</c:v>
                </c:pt>
                <c:pt idx="216">
                  <c:v>288733.32462383877</c:v>
                </c:pt>
                <c:pt idx="217">
                  <c:v>287252.27202804404</c:v>
                </c:pt>
                <c:pt idx="218">
                  <c:v>285765.04837976687</c:v>
                </c:pt>
                <c:pt idx="219">
                  <c:v>284271.62796628854</c:v>
                </c:pt>
                <c:pt idx="220">
                  <c:v>282771.98496775405</c:v>
                </c:pt>
                <c:pt idx="221">
                  <c:v>281266.09345672565</c:v>
                </c:pt>
                <c:pt idx="222">
                  <c:v>279753.92739773466</c:v>
                </c:pt>
                <c:pt idx="223">
                  <c:v>278235.4606468312</c:v>
                </c:pt>
                <c:pt idx="224">
                  <c:v>276710.6669511323</c:v>
                </c:pt>
                <c:pt idx="225">
                  <c:v>275179.51994836796</c:v>
                </c:pt>
                <c:pt idx="226">
                  <c:v>273641.99316642544</c:v>
                </c:pt>
                <c:pt idx="227">
                  <c:v>272098.0600228915</c:v>
                </c:pt>
                <c:pt idx="228">
                  <c:v>270547.69382459286</c:v>
                </c:pt>
                <c:pt idx="229">
                  <c:v>268990.86776713462</c:v>
                </c:pt>
                <c:pt idx="230">
                  <c:v>267427.55493443698</c:v>
                </c:pt>
                <c:pt idx="231">
                  <c:v>265857.72829826979</c:v>
                </c:pt>
                <c:pt idx="232">
                  <c:v>264281.3607177852</c:v>
                </c:pt>
                <c:pt idx="233">
                  <c:v>262698.42493904859</c:v>
                </c:pt>
                <c:pt idx="234">
                  <c:v>261108.89359456726</c:v>
                </c:pt>
                <c:pt idx="235">
                  <c:v>259512.73920281726</c:v>
                </c:pt>
                <c:pt idx="236">
                  <c:v>257909.93416776831</c:v>
                </c:pt>
                <c:pt idx="237">
                  <c:v>256300.45077840664</c:v>
                </c:pt>
                <c:pt idx="238">
                  <c:v>254684.26120825598</c:v>
                </c:pt>
                <c:pt idx="239">
                  <c:v>253061.33751489635</c:v>
                </c:pt>
                <c:pt idx="240">
                  <c:v>251431.65163948105</c:v>
                </c:pt>
                <c:pt idx="241">
                  <c:v>249795.17540625151</c:v>
                </c:pt>
                <c:pt idx="242">
                  <c:v>248151.8805220502</c:v>
                </c:pt>
                <c:pt idx="243">
                  <c:v>246501.73857583138</c:v>
                </c:pt>
                <c:pt idx="244">
                  <c:v>244844.72103816998</c:v>
                </c:pt>
                <c:pt idx="245">
                  <c:v>243180.79926076834</c:v>
                </c:pt>
                <c:pt idx="246">
                  <c:v>241509.94447596086</c:v>
                </c:pt>
                <c:pt idx="247">
                  <c:v>239832.12779621666</c:v>
                </c:pt>
                <c:pt idx="248">
                  <c:v>238147.3202136402</c:v>
                </c:pt>
                <c:pt idx="249">
                  <c:v>236455.49259946967</c:v>
                </c:pt>
                <c:pt idx="250">
                  <c:v>234756.61570357342</c:v>
                </c:pt>
                <c:pt idx="251">
                  <c:v>233050.66015394428</c:v>
                </c:pt>
                <c:pt idx="252">
                  <c:v>231337.59645619168</c:v>
                </c:pt>
                <c:pt idx="253">
                  <c:v>229617.39499303178</c:v>
                </c:pt>
                <c:pt idx="254">
                  <c:v>227890.02602377537</c:v>
                </c:pt>
                <c:pt idx="255">
                  <c:v>226155.45968381374</c:v>
                </c:pt>
                <c:pt idx="256">
                  <c:v>224413.66598410226</c:v>
                </c:pt>
                <c:pt idx="257">
                  <c:v>222664.614810642</c:v>
                </c:pt>
                <c:pt idx="258">
                  <c:v>220908.27592395898</c:v>
                </c:pt>
                <c:pt idx="259">
                  <c:v>219144.61895858144</c:v>
                </c:pt>
                <c:pt idx="260">
                  <c:v>217373.61342251484</c:v>
                </c:pt>
                <c:pt idx="261">
                  <c:v>215595.22869671462</c:v>
                </c:pt>
                <c:pt idx="262">
                  <c:v>213809.43403455691</c:v>
                </c:pt>
                <c:pt idx="263">
                  <c:v>212016.19856130687</c:v>
                </c:pt>
                <c:pt idx="264">
                  <c:v>210215.49127358495</c:v>
                </c:pt>
                <c:pt idx="265">
                  <c:v>208407.28103883087</c:v>
                </c:pt>
                <c:pt idx="266">
                  <c:v>206591.53659476532</c:v>
                </c:pt>
                <c:pt idx="267">
                  <c:v>204768.22654884949</c:v>
                </c:pt>
                <c:pt idx="268">
                  <c:v>202937.31937774233</c:v>
                </c:pt>
                <c:pt idx="269">
                  <c:v>201098.78342675557</c:v>
                </c:pt>
                <c:pt idx="270">
                  <c:v>199252.58690930635</c:v>
                </c:pt>
                <c:pt idx="271">
                  <c:v>197398.69790636777</c:v>
                </c:pt>
                <c:pt idx="272">
                  <c:v>195537.08436591693</c:v>
                </c:pt>
                <c:pt idx="273">
                  <c:v>193667.71410238088</c:v>
                </c:pt>
                <c:pt idx="274">
                  <c:v>191790.55479608011</c:v>
                </c:pt>
                <c:pt idx="275">
                  <c:v>189905.57399266976</c:v>
                </c:pt>
                <c:pt idx="276">
                  <c:v>188012.73910257852</c:v>
                </c:pt>
                <c:pt idx="277">
                  <c:v>186112.01740044524</c:v>
                </c:pt>
                <c:pt idx="278">
                  <c:v>184203.37602455306</c:v>
                </c:pt>
                <c:pt idx="279">
                  <c:v>182286.78197626132</c:v>
                </c:pt>
                <c:pt idx="280">
                  <c:v>180362.20211943504</c:v>
                </c:pt>
                <c:pt idx="281">
                  <c:v>178429.60317987198</c:v>
                </c:pt>
                <c:pt idx="282">
                  <c:v>176488.95174472741</c:v>
                </c:pt>
                <c:pt idx="283">
                  <c:v>174540.2142619364</c:v>
                </c:pt>
                <c:pt idx="284">
                  <c:v>172583.35703963379</c:v>
                </c:pt>
                <c:pt idx="285">
                  <c:v>170618.34624557156</c:v>
                </c:pt>
                <c:pt idx="286">
                  <c:v>168645.14790653408</c:v>
                </c:pt>
                <c:pt idx="287">
                  <c:v>166663.72790775061</c:v>
                </c:pt>
                <c:pt idx="288">
                  <c:v>164674.05199230555</c:v>
                </c:pt>
                <c:pt idx="289">
                  <c:v>162676.08576054612</c:v>
                </c:pt>
                <c:pt idx="290">
                  <c:v>160669.79466948769</c:v>
                </c:pt>
                <c:pt idx="291">
                  <c:v>158655.14403221651</c:v>
                </c:pt>
                <c:pt idx="292">
                  <c:v>156632.09901729005</c:v>
                </c:pt>
                <c:pt idx="293">
                  <c:v>154600.62464813472</c:v>
                </c:pt>
                <c:pt idx="294">
                  <c:v>152560.68580244126</c:v>
                </c:pt>
                <c:pt idx="295">
                  <c:v>150512.24721155741</c:v>
                </c:pt>
                <c:pt idx="296">
                  <c:v>148455.2734598782</c:v>
                </c:pt>
                <c:pt idx="297">
                  <c:v>146389.72898423366</c:v>
                </c:pt>
                <c:pt idx="298">
                  <c:v>144315.57807327394</c:v>
                </c:pt>
                <c:pt idx="299">
                  <c:v>142232.78486685187</c:v>
                </c:pt>
                <c:pt idx="300">
                  <c:v>140141.31335540305</c:v>
                </c:pt>
                <c:pt idx="301">
                  <c:v>138041.12737932321</c:v>
                </c:pt>
                <c:pt idx="302">
                  <c:v>135932.19062834303</c:v>
                </c:pt>
                <c:pt idx="303">
                  <c:v>133814.46664090044</c:v>
                </c:pt>
                <c:pt idx="304">
                  <c:v>131687.91880351017</c:v>
                </c:pt>
                <c:pt idx="305">
                  <c:v>129552.51035013076</c:v>
                </c:pt>
                <c:pt idx="306">
                  <c:v>127408.20436152894</c:v>
                </c:pt>
                <c:pt idx="307">
                  <c:v>125254.96376464129</c:v>
                </c:pt>
                <c:pt idx="308">
                  <c:v>123092.75133193326</c:v>
                </c:pt>
                <c:pt idx="309">
                  <c:v>120921.52968075563</c:v>
                </c:pt>
                <c:pt idx="310">
                  <c:v>118741.26127269809</c:v>
                </c:pt>
                <c:pt idx="311">
                  <c:v>116551.90841294031</c:v>
                </c:pt>
                <c:pt idx="312">
                  <c:v>114353.43324960019</c:v>
                </c:pt>
                <c:pt idx="313">
                  <c:v>112145.7977730795</c:v>
                </c:pt>
                <c:pt idx="314">
                  <c:v>109928.96381540663</c:v>
                </c:pt>
                <c:pt idx="315">
                  <c:v>107702.8930495768</c:v>
                </c:pt>
                <c:pt idx="316">
                  <c:v>105467.54698888934</c:v>
                </c:pt>
                <c:pt idx="317">
                  <c:v>103222.88698628235</c:v>
                </c:pt>
                <c:pt idx="318">
                  <c:v>100968.87423366449</c:v>
                </c:pt>
                <c:pt idx="319">
                  <c:v>98705.469761244065</c:v>
                </c:pt>
                <c:pt idx="320">
                  <c:v>96432.634436855224</c:v>
                </c:pt>
                <c:pt idx="321">
                  <c:v>94150.328965281427</c:v>
                </c:pt>
                <c:pt idx="322">
                  <c:v>91858.513887576075</c:v>
                </c:pt>
                <c:pt idx="323">
                  <c:v>89557.149580380283</c:v>
                </c:pt>
                <c:pt idx="324">
                  <c:v>87246.196255237839</c:v>
                </c:pt>
                <c:pt idx="325">
                  <c:v>84925.613957907306</c:v>
                </c:pt>
                <c:pt idx="326">
                  <c:v>82595.362567671225</c:v>
                </c:pt>
                <c:pt idx="327">
                  <c:v>80255.401796642487</c:v>
                </c:pt>
                <c:pt idx="328">
                  <c:v>77905.691189067802</c:v>
                </c:pt>
                <c:pt idx="329">
                  <c:v>75546.19012062822</c:v>
                </c:pt>
                <c:pt idx="330">
                  <c:v>73176.857797736811</c:v>
                </c:pt>
                <c:pt idx="331">
                  <c:v>70797.65325683335</c:v>
                </c:pt>
                <c:pt idx="332">
                  <c:v>68408.535363676128</c:v>
                </c:pt>
                <c:pt idx="333">
                  <c:v>66009.462812630751</c:v>
                </c:pt>
                <c:pt idx="334">
                  <c:v>63600.394125956016</c:v>
                </c:pt>
                <c:pt idx="335">
                  <c:v>61181.287653086802</c:v>
                </c:pt>
                <c:pt idx="336">
                  <c:v>58752.101569913968</c:v>
                </c:pt>
                <c:pt idx="337">
                  <c:v>56312.793878061246</c:v>
                </c:pt>
                <c:pt idx="338">
                  <c:v>53863.322404159138</c:v>
                </c:pt>
                <c:pt idx="339">
                  <c:v>51403.644799115777</c:v>
                </c:pt>
                <c:pt idx="340">
                  <c:v>48933.718537384731</c:v>
                </c:pt>
                <c:pt idx="341">
                  <c:v>46453.500916229808</c:v>
                </c:pt>
                <c:pt idx="342">
                  <c:v>43962.949054986741</c:v>
                </c:pt>
                <c:pt idx="343">
                  <c:v>41462.01989432182</c:v>
                </c:pt>
                <c:pt idx="344">
                  <c:v>38950.670195487466</c:v>
                </c:pt>
                <c:pt idx="345">
                  <c:v>36428.856539574634</c:v>
                </c:pt>
                <c:pt idx="346">
                  <c:v>33896.535326762169</c:v>
                </c:pt>
                <c:pt idx="347">
                  <c:v>31353.662775562982</c:v>
                </c:pt>
                <c:pt idx="348">
                  <c:v>28800.19492206713</c:v>
                </c:pt>
                <c:pt idx="349">
                  <c:v>26236.087619181715</c:v>
                </c:pt>
                <c:pt idx="350">
                  <c:v>23661.296535867612</c:v>
                </c:pt>
                <c:pt idx="351">
                  <c:v>21075.777156373031</c:v>
                </c:pt>
                <c:pt idx="352">
                  <c:v>18479.484779463892</c:v>
                </c:pt>
                <c:pt idx="353">
                  <c:v>15872.374517650962</c:v>
                </c:pt>
                <c:pt idx="354">
                  <c:v>13254.401296413813</c:v>
                </c:pt>
                <c:pt idx="355">
                  <c:v>10625.519853421509</c:v>
                </c:pt>
                <c:pt idx="356">
                  <c:v>7985.6847377500699</c:v>
                </c:pt>
                <c:pt idx="357">
                  <c:v>5334.850309096666</c:v>
                </c:pt>
                <c:pt idx="358">
                  <c:v>2672.9707369905404</c:v>
                </c:pt>
                <c:pt idx="3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A2-474E-B822-4EA873B8E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357512"/>
        <c:axId val="1"/>
      </c:lineChart>
      <c:catAx>
        <c:axId val="52335751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23357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83</xdr:col>
      <xdr:colOff>50800</xdr:colOff>
      <xdr:row>21</xdr:row>
      <xdr:rowOff>0</xdr:rowOff>
    </xdr:from>
    <xdr:to>
      <xdr:col>91</xdr:col>
      <xdr:colOff>12700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716649-731C-449B-8403-CF996A4E4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falcrob/Downloads/Bank%20Loan%20into%20Insurance-MEC%20(2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Owner/Local%20Settings/Temporary%20Internet%20Files/Content.IE5/CMZA1YYA/Copy%20of%20Frank's%20Equity%20Recapture%20Summary%20and%20Calc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Owner/My%20Documents/!%20TPAs/CASH%20FLOW%20AUDITOR%20PROGRAM/Old%20Calculators/Frank's%20Mortgage%20calculator%20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ndy\AppData\Local\Microsoft\Windows\INetCache\Content.Outlook\Q23QOSK9\New%20FBEC%203-DESKTOP-LCGU9QL.xlsm" TargetMode="External"/><Relationship Id="rId1" Type="http://schemas.openxmlformats.org/officeDocument/2006/relationships/externalLinkPath" Target="/Users/randy/AppData/Local/Microsoft/Windows/INetCache/Content.Outlook/Q23QOSK9/New%20FBEC%203-DESKTOP-LCGU9Q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k Loan vs Insurance Loan"/>
      <sheetName val="Sheet1"/>
      <sheetName val="BLIL"/>
    </sheetNames>
    <sheetDataSet>
      <sheetData sheetId="0">
        <row r="38">
          <cell r="M38">
            <v>499399.22521827265</v>
          </cell>
        </row>
        <row r="39">
          <cell r="M39">
            <v>498795.94720828807</v>
          </cell>
        </row>
        <row r="40">
          <cell r="M40">
            <v>498190.15553992859</v>
          </cell>
        </row>
        <row r="41">
          <cell r="M41">
            <v>497581.8397396176</v>
          </cell>
        </row>
        <row r="42">
          <cell r="M42">
            <v>496970.98929013865</v>
          </cell>
        </row>
        <row r="43">
          <cell r="M43">
            <v>496357.59363045351</v>
          </cell>
        </row>
        <row r="44">
          <cell r="M44">
            <v>495741.64215551969</v>
          </cell>
        </row>
        <row r="45">
          <cell r="M45">
            <v>495123.12421610701</v>
          </cell>
        </row>
        <row r="46">
          <cell r="M46">
            <v>494502.02911861346</v>
          </cell>
        </row>
        <row r="47">
          <cell r="M47">
            <v>493878.34612488031</v>
          </cell>
        </row>
        <row r="48">
          <cell r="M48">
            <v>493252.0644520066</v>
          </cell>
        </row>
        <row r="49">
          <cell r="M49">
            <v>492623.17327216262</v>
          </cell>
        </row>
        <row r="50">
          <cell r="M50">
            <v>491991.66171240259</v>
          </cell>
        </row>
        <row r="51">
          <cell r="M51">
            <v>491357.51885447692</v>
          </cell>
        </row>
        <row r="52">
          <cell r="M52">
            <v>490720.7337346432</v>
          </cell>
        </row>
        <row r="53">
          <cell r="M53">
            <v>490081.29534347687</v>
          </cell>
        </row>
        <row r="54">
          <cell r="M54">
            <v>489439.19262568065</v>
          </cell>
        </row>
        <row r="55">
          <cell r="M55">
            <v>488794.41447989363</v>
          </cell>
        </row>
        <row r="56">
          <cell r="M56">
            <v>488146.94975849916</v>
          </cell>
        </row>
        <row r="57">
          <cell r="M57">
            <v>487496.7872674322</v>
          </cell>
        </row>
        <row r="58">
          <cell r="M58">
            <v>486843.91576598579</v>
          </cell>
        </row>
        <row r="59">
          <cell r="M59">
            <v>486188.32396661671</v>
          </cell>
        </row>
        <row r="60">
          <cell r="M60">
            <v>485530.00053475023</v>
          </cell>
        </row>
        <row r="61">
          <cell r="M61">
            <v>484868.93408858433</v>
          </cell>
        </row>
        <row r="62">
          <cell r="M62">
            <v>484205.11319889274</v>
          </cell>
        </row>
        <row r="63">
          <cell r="M63">
            <v>483538.52638882742</v>
          </cell>
        </row>
        <row r="64">
          <cell r="M64">
            <v>482869.16213372018</v>
          </cell>
        </row>
        <row r="65">
          <cell r="M65">
            <v>482197.0088608833</v>
          </cell>
        </row>
        <row r="66">
          <cell r="M66">
            <v>481522.05494940962</v>
          </cell>
        </row>
        <row r="67">
          <cell r="M67">
            <v>480844.28872997145</v>
          </cell>
        </row>
        <row r="68">
          <cell r="M68">
            <v>480163.69848461897</v>
          </cell>
        </row>
        <row r="69">
          <cell r="M69">
            <v>479480.2724465775</v>
          </cell>
        </row>
        <row r="70">
          <cell r="M70">
            <v>478793.99880004418</v>
          </cell>
        </row>
        <row r="71">
          <cell r="M71">
            <v>478104.86567998369</v>
          </cell>
        </row>
        <row r="72">
          <cell r="M72">
            <v>477412.86117192294</v>
          </cell>
        </row>
        <row r="73">
          <cell r="M73">
            <v>476717.97331174527</v>
          </cell>
        </row>
        <row r="74">
          <cell r="M74">
            <v>476020.19008548354</v>
          </cell>
        </row>
        <row r="75">
          <cell r="M75">
            <v>475319.49942911236</v>
          </cell>
        </row>
        <row r="76">
          <cell r="M76">
            <v>474615.88922833966</v>
          </cell>
        </row>
        <row r="77">
          <cell r="M77">
            <v>473909.34731839702</v>
          </cell>
        </row>
        <row r="78">
          <cell r="M78">
            <v>473199.86148382962</v>
          </cell>
        </row>
        <row r="79">
          <cell r="M79">
            <v>472487.41945828486</v>
          </cell>
        </row>
        <row r="80">
          <cell r="M80">
            <v>471772.00892430037</v>
          </cell>
        </row>
        <row r="81">
          <cell r="M81">
            <v>471053.61751309095</v>
          </cell>
        </row>
        <row r="82">
          <cell r="M82">
            <v>470332.23280433478</v>
          </cell>
        </row>
        <row r="83">
          <cell r="M83">
            <v>469607.84232595883</v>
          </cell>
        </row>
        <row r="84">
          <cell r="M84">
            <v>468880.43355392298</v>
          </cell>
        </row>
        <row r="85">
          <cell r="M85">
            <v>468149.99391200364</v>
          </cell>
        </row>
        <row r="86">
          <cell r="M86">
            <v>467416.51077157632</v>
          </cell>
        </row>
        <row r="87">
          <cell r="M87">
            <v>466679.97145139717</v>
          </cell>
        </row>
        <row r="88">
          <cell r="M88">
            <v>465940.36321738397</v>
          </cell>
        </row>
        <row r="89">
          <cell r="M89">
            <v>465197.6732823957</v>
          </cell>
        </row>
        <row r="90">
          <cell r="M90">
            <v>464451.88880601164</v>
          </cell>
        </row>
        <row r="91">
          <cell r="M91">
            <v>463702.99689430936</v>
          </cell>
        </row>
        <row r="92">
          <cell r="M92">
            <v>462950.98459964164</v>
          </cell>
        </row>
        <row r="93">
          <cell r="M93">
            <v>462195.83892041276</v>
          </cell>
        </row>
        <row r="94">
          <cell r="M94">
            <v>461437.5468008538</v>
          </cell>
        </row>
        <row r="95">
          <cell r="M95">
            <v>460676.09513079666</v>
          </cell>
        </row>
        <row r="96">
          <cell r="M96">
            <v>459911.47074544762</v>
          </cell>
        </row>
        <row r="97">
          <cell r="M97">
            <v>459143.66042515961</v>
          </cell>
        </row>
        <row r="98">
          <cell r="M98">
            <v>458372.65089520375</v>
          </cell>
        </row>
        <row r="99">
          <cell r="M99">
            <v>457598.42882553977</v>
          </cell>
        </row>
        <row r="100">
          <cell r="M100">
            <v>456820.98083058547</v>
          </cell>
        </row>
        <row r="101">
          <cell r="M101">
            <v>456040.29346898553</v>
          </cell>
        </row>
        <row r="102">
          <cell r="M102">
            <v>455256.35324337892</v>
          </cell>
        </row>
        <row r="103">
          <cell r="M103">
            <v>454469.14660016564</v>
          </cell>
        </row>
        <row r="104">
          <cell r="M104">
            <v>453678.65992927231</v>
          </cell>
        </row>
        <row r="105">
          <cell r="M105">
            <v>452884.87956391694</v>
          </cell>
        </row>
        <row r="106">
          <cell r="M106">
            <v>452087.79178037256</v>
          </cell>
        </row>
        <row r="107">
          <cell r="M107">
            <v>451287.3827977301</v>
          </cell>
        </row>
        <row r="108">
          <cell r="M108">
            <v>450483.63877765997</v>
          </cell>
        </row>
        <row r="109">
          <cell r="M109">
            <v>449676.54582417285</v>
          </cell>
        </row>
        <row r="110">
          <cell r="M110">
            <v>448866.08998337953</v>
          </cell>
        </row>
        <row r="111">
          <cell r="M111">
            <v>448052.25724324957</v>
          </cell>
        </row>
        <row r="112">
          <cell r="M112">
            <v>447235.03353336907</v>
          </cell>
        </row>
        <row r="113">
          <cell r="M113">
            <v>446414.40472469741</v>
          </cell>
        </row>
        <row r="114">
          <cell r="M114">
            <v>445590.35662932292</v>
          </cell>
        </row>
        <row r="115">
          <cell r="M115">
            <v>444762.87500021775</v>
          </cell>
        </row>
        <row r="116">
          <cell r="M116">
            <v>443931.9455309913</v>
          </cell>
        </row>
        <row r="117">
          <cell r="M117">
            <v>443097.55385564308</v>
          </cell>
        </row>
        <row r="118">
          <cell r="M118">
            <v>442259.68554831424</v>
          </cell>
        </row>
        <row r="119">
          <cell r="M119">
            <v>441418.32612303819</v>
          </cell>
        </row>
        <row r="120">
          <cell r="M120">
            <v>440573.46103349014</v>
          </cell>
        </row>
        <row r="121">
          <cell r="M121">
            <v>439725.07567273563</v>
          </cell>
        </row>
        <row r="122">
          <cell r="M122">
            <v>438873.15537297801</v>
          </cell>
        </row>
        <row r="123">
          <cell r="M123">
            <v>438017.68540530471</v>
          </cell>
        </row>
        <row r="124">
          <cell r="M124">
            <v>437158.6509794328</v>
          </cell>
        </row>
        <row r="125">
          <cell r="M125">
            <v>436296.03724345309</v>
          </cell>
        </row>
        <row r="126">
          <cell r="M126">
            <v>435429.82928357343</v>
          </cell>
        </row>
        <row r="127">
          <cell r="M127">
            <v>434560.01212386094</v>
          </cell>
        </row>
        <row r="128">
          <cell r="M128">
            <v>433686.57072598301</v>
          </cell>
        </row>
        <row r="129">
          <cell r="M129">
            <v>432809.48998894723</v>
          </cell>
        </row>
        <row r="130">
          <cell r="M130">
            <v>431928.75474884047</v>
          </cell>
        </row>
        <row r="131">
          <cell r="M131">
            <v>431044.34977856663</v>
          </cell>
        </row>
        <row r="132">
          <cell r="M132">
            <v>430156.25978758332</v>
          </cell>
        </row>
        <row r="133">
          <cell r="M133">
            <v>429264.46942163754</v>
          </cell>
        </row>
        <row r="134">
          <cell r="M134">
            <v>428368.96326250036</v>
          </cell>
        </row>
        <row r="135">
          <cell r="M135">
            <v>427469.72582770011</v>
          </cell>
        </row>
        <row r="136">
          <cell r="M136">
            <v>426566.74157025485</v>
          </cell>
        </row>
        <row r="137">
          <cell r="M137">
            <v>425659.99487840355</v>
          </cell>
        </row>
        <row r="138">
          <cell r="M138">
            <v>424749.47007533623</v>
          </cell>
        </row>
        <row r="139">
          <cell r="M139">
            <v>423835.15141892276</v>
          </cell>
        </row>
        <row r="140">
          <cell r="M140">
            <v>422917.02310144092</v>
          </cell>
        </row>
        <row r="141">
          <cell r="M141">
            <v>421995.06924930291</v>
          </cell>
        </row>
        <row r="142">
          <cell r="M142">
            <v>421069.27392278099</v>
          </cell>
        </row>
        <row r="143">
          <cell r="M143">
            <v>420139.62111573189</v>
          </cell>
        </row>
        <row r="144">
          <cell r="M144">
            <v>419206.09475532005</v>
          </cell>
        </row>
        <row r="145">
          <cell r="M145">
            <v>418268.67870173987</v>
          </cell>
        </row>
        <row r="146">
          <cell r="M146">
            <v>417327.35674793646</v>
          </cell>
        </row>
        <row r="147">
          <cell r="M147">
            <v>416382.11261932552</v>
          </cell>
        </row>
        <row r="148">
          <cell r="M148">
            <v>415432.92997351201</v>
          </cell>
        </row>
        <row r="149">
          <cell r="M149">
            <v>414479.7924000076</v>
          </cell>
        </row>
        <row r="150">
          <cell r="M150">
            <v>413522.68341994693</v>
          </cell>
        </row>
        <row r="151">
          <cell r="M151">
            <v>412561.58648580266</v>
          </cell>
        </row>
        <row r="152">
          <cell r="M152">
            <v>411596.48498109949</v>
          </cell>
        </row>
        <row r="153">
          <cell r="M153">
            <v>410627.36222012673</v>
          </cell>
        </row>
        <row r="154">
          <cell r="M154">
            <v>409654.20144764992</v>
          </cell>
        </row>
        <row r="155">
          <cell r="M155">
            <v>408676.9858386211</v>
          </cell>
        </row>
        <row r="156">
          <cell r="M156">
            <v>407695.69849788799</v>
          </cell>
        </row>
        <row r="157">
          <cell r="M157">
            <v>406710.32245990186</v>
          </cell>
        </row>
        <row r="158">
          <cell r="M158">
            <v>405720.84068842407</v>
          </cell>
        </row>
        <row r="159">
          <cell r="M159">
            <v>404727.23607623181</v>
          </cell>
        </row>
        <row r="160">
          <cell r="M160">
            <v>403729.49144482211</v>
          </cell>
        </row>
        <row r="161">
          <cell r="M161">
            <v>402727.58954411483</v>
          </cell>
        </row>
        <row r="162">
          <cell r="M162">
            <v>401721.51305215462</v>
          </cell>
        </row>
        <row r="163">
          <cell r="M163">
            <v>400711.24457481125</v>
          </cell>
        </row>
        <row r="164">
          <cell r="M164">
            <v>399696.76664547896</v>
          </cell>
        </row>
        <row r="165">
          <cell r="M165">
            <v>398678.06172477442</v>
          </cell>
        </row>
        <row r="166">
          <cell r="M166">
            <v>397655.11220023362</v>
          </cell>
        </row>
        <row r="167">
          <cell r="M167">
            <v>396627.90038600721</v>
          </cell>
        </row>
        <row r="168">
          <cell r="M168">
            <v>395596.40852255491</v>
          </cell>
        </row>
        <row r="169">
          <cell r="M169">
            <v>394560.61877633817</v>
          </cell>
        </row>
        <row r="170">
          <cell r="M170">
            <v>393520.51323951222</v>
          </cell>
        </row>
        <row r="171">
          <cell r="M171">
            <v>392476.07392961613</v>
          </cell>
        </row>
        <row r="172">
          <cell r="M172">
            <v>391427.28278926219</v>
          </cell>
        </row>
        <row r="173">
          <cell r="M173">
            <v>390374.12168582343</v>
          </cell>
        </row>
        <row r="174">
          <cell r="M174">
            <v>389316.57241112035</v>
          </cell>
        </row>
        <row r="175">
          <cell r="M175">
            <v>388254.61668110598</v>
          </cell>
        </row>
        <row r="176">
          <cell r="M176">
            <v>387188.2361355499</v>
          </cell>
        </row>
        <row r="177">
          <cell r="M177">
            <v>386117.41233772069</v>
          </cell>
        </row>
        <row r="178">
          <cell r="M178">
            <v>385042.12677406718</v>
          </cell>
        </row>
        <row r="179">
          <cell r="M179">
            <v>383962.36085389846</v>
          </cell>
        </row>
        <row r="180">
          <cell r="M180">
            <v>382878.09590906237</v>
          </cell>
        </row>
        <row r="181">
          <cell r="M181">
            <v>381789.31319362274</v>
          </cell>
        </row>
        <row r="182">
          <cell r="M182">
            <v>380695.9938835355</v>
          </cell>
        </row>
        <row r="183">
          <cell r="M183">
            <v>379598.11907632288</v>
          </cell>
        </row>
        <row r="184">
          <cell r="M184">
            <v>378495.66979074688</v>
          </cell>
        </row>
        <row r="185">
          <cell r="M185">
            <v>377388.62696648098</v>
          </cell>
        </row>
        <row r="186">
          <cell r="M186">
            <v>376276.97146378062</v>
          </cell>
        </row>
        <row r="187">
          <cell r="M187">
            <v>375160.68406315235</v>
          </cell>
        </row>
        <row r="188">
          <cell r="M188">
            <v>374039.74546502146</v>
          </cell>
        </row>
        <row r="189">
          <cell r="M189">
            <v>372914.13628939836</v>
          </cell>
        </row>
        <row r="190">
          <cell r="M190">
            <v>371783.83707554347</v>
          </cell>
        </row>
        <row r="191">
          <cell r="M191">
            <v>370648.82828163088</v>
          </cell>
        </row>
        <row r="192">
          <cell r="M192">
            <v>369509.09028441034</v>
          </cell>
        </row>
        <row r="193">
          <cell r="M193">
            <v>368364.60337886802</v>
          </cell>
        </row>
        <row r="194">
          <cell r="M194">
            <v>367215.34777788597</v>
          </cell>
        </row>
        <row r="195">
          <cell r="M195">
            <v>366061.30361189978</v>
          </cell>
        </row>
        <row r="196">
          <cell r="M196">
            <v>364902.45092855534</v>
          </cell>
        </row>
        <row r="197">
          <cell r="M197">
            <v>363738.76969236362</v>
          </cell>
        </row>
        <row r="198">
          <cell r="M198">
            <v>362570.23978435446</v>
          </cell>
        </row>
        <row r="199">
          <cell r="M199">
            <v>361396.84100172855</v>
          </cell>
        </row>
        <row r="200">
          <cell r="M200">
            <v>360218.55305750837</v>
          </cell>
        </row>
        <row r="201">
          <cell r="M201">
            <v>359035.35558018729</v>
          </cell>
        </row>
        <row r="202">
          <cell r="M202">
            <v>357847.22811337735</v>
          </cell>
        </row>
        <row r="203">
          <cell r="M203">
            <v>356654.15011545573</v>
          </cell>
        </row>
        <row r="204">
          <cell r="M204">
            <v>355456.10095920943</v>
          </cell>
        </row>
        <row r="205">
          <cell r="M205">
            <v>354253.05993147875</v>
          </cell>
        </row>
        <row r="206">
          <cell r="M206">
            <v>353045.00623279921</v>
          </cell>
        </row>
        <row r="207">
          <cell r="M207">
            <v>351831.91897704185</v>
          </cell>
        </row>
        <row r="208">
          <cell r="M208">
            <v>350613.77719105216</v>
          </cell>
        </row>
        <row r="209">
          <cell r="M209">
            <v>349390.55981428752</v>
          </cell>
        </row>
        <row r="210">
          <cell r="M210">
            <v>348162.24569845304</v>
          </cell>
        </row>
        <row r="211">
          <cell r="M211">
            <v>346928.8136071359</v>
          </cell>
        </row>
        <row r="212">
          <cell r="M212">
            <v>345690.24221543828</v>
          </cell>
        </row>
        <row r="213">
          <cell r="M213">
            <v>344446.51010960859</v>
          </cell>
        </row>
        <row r="214">
          <cell r="M214">
            <v>343197.59578667127</v>
          </cell>
        </row>
        <row r="215">
          <cell r="M215">
            <v>341943.47765405505</v>
          </cell>
        </row>
        <row r="216">
          <cell r="M216">
            <v>340684.13402921957</v>
          </cell>
        </row>
        <row r="217">
          <cell r="M217">
            <v>339419.54313928063</v>
          </cell>
        </row>
        <row r="218">
          <cell r="M218">
            <v>338149.68312063359</v>
          </cell>
        </row>
        <row r="219">
          <cell r="M219">
            <v>336874.53201857553</v>
          </cell>
        </row>
        <row r="220">
          <cell r="M220">
            <v>335594.06778692559</v>
          </cell>
        </row>
        <row r="221">
          <cell r="M221">
            <v>334308.26828764373</v>
          </cell>
        </row>
        <row r="222">
          <cell r="M222">
            <v>333017.11129044823</v>
          </cell>
        </row>
        <row r="223">
          <cell r="M223">
            <v>331720.57447243109</v>
          </cell>
        </row>
        <row r="224">
          <cell r="M224">
            <v>330418.63541767222</v>
          </cell>
        </row>
        <row r="225">
          <cell r="M225">
            <v>329111.27161685185</v>
          </cell>
        </row>
        <row r="226">
          <cell r="M226">
            <v>327798.46046686138</v>
          </cell>
        </row>
        <row r="227">
          <cell r="M227">
            <v>326480.1792704126</v>
          </cell>
        </row>
        <row r="228">
          <cell r="M228">
            <v>325156.4052356453</v>
          </cell>
        </row>
        <row r="229">
          <cell r="M229">
            <v>323827.11547573312</v>
          </cell>
        </row>
        <row r="230">
          <cell r="M230">
            <v>322492.28700848797</v>
          </cell>
        </row>
        <row r="231">
          <cell r="M231">
            <v>321151.89675596263</v>
          </cell>
        </row>
        <row r="232">
          <cell r="M232">
            <v>319805.92154405179</v>
          </cell>
        </row>
        <row r="233">
          <cell r="M233">
            <v>318454.33810209134</v>
          </cell>
        </row>
        <row r="234">
          <cell r="M234">
            <v>317097.12306245603</v>
          </cell>
        </row>
        <row r="235">
          <cell r="M235">
            <v>315734.25296015554</v>
          </cell>
        </row>
        <row r="236">
          <cell r="M236">
            <v>314365.7042324288</v>
          </cell>
        </row>
        <row r="237">
          <cell r="M237">
            <v>312991.45321833657</v>
          </cell>
        </row>
        <row r="238">
          <cell r="M238">
            <v>311611.47615835228</v>
          </cell>
        </row>
        <row r="239">
          <cell r="M239">
            <v>310225.74919395137</v>
          </cell>
        </row>
        <row r="240">
          <cell r="M240">
            <v>308834.2483671988</v>
          </cell>
        </row>
        <row r="241">
          <cell r="M241">
            <v>307436.94962033478</v>
          </cell>
        </row>
        <row r="242">
          <cell r="M242">
            <v>306033.82879535883</v>
          </cell>
        </row>
        <row r="243">
          <cell r="M243">
            <v>304624.86163361213</v>
          </cell>
        </row>
        <row r="244">
          <cell r="M244">
            <v>303210.02377535816</v>
          </cell>
        </row>
        <row r="245">
          <cell r="M245">
            <v>301789.29075936147</v>
          </cell>
        </row>
        <row r="246">
          <cell r="M246">
            <v>300362.63802246476</v>
          </cell>
        </row>
        <row r="247">
          <cell r="M247">
            <v>298930.04089916433</v>
          </cell>
        </row>
        <row r="248">
          <cell r="M248">
            <v>297491.47462118347</v>
          </cell>
        </row>
        <row r="249">
          <cell r="M249">
            <v>296046.91431704437</v>
          </cell>
        </row>
        <row r="250">
          <cell r="M250">
            <v>294596.335011638</v>
          </cell>
        </row>
        <row r="251">
          <cell r="M251">
            <v>293139.71162579249</v>
          </cell>
        </row>
        <row r="252">
          <cell r="M252">
            <v>291677.01897583925</v>
          </cell>
        </row>
        <row r="253">
          <cell r="M253">
            <v>290208.23177317786</v>
          </cell>
        </row>
        <row r="254">
          <cell r="M254">
            <v>288733.32462383877</v>
          </cell>
        </row>
        <row r="255">
          <cell r="M255">
            <v>287252.27202804404</v>
          </cell>
        </row>
        <row r="256">
          <cell r="M256">
            <v>285765.04837976687</v>
          </cell>
        </row>
        <row r="257">
          <cell r="M257">
            <v>284271.62796628854</v>
          </cell>
        </row>
        <row r="258">
          <cell r="M258">
            <v>282771.98496775405</v>
          </cell>
        </row>
        <row r="259">
          <cell r="M259">
            <v>281266.09345672565</v>
          </cell>
        </row>
        <row r="260">
          <cell r="M260">
            <v>279753.92739773466</v>
          </cell>
        </row>
        <row r="261">
          <cell r="M261">
            <v>278235.4606468312</v>
          </cell>
        </row>
        <row r="262">
          <cell r="M262">
            <v>276710.6669511323</v>
          </cell>
        </row>
        <row r="263">
          <cell r="M263">
            <v>275179.51994836796</v>
          </cell>
        </row>
        <row r="264">
          <cell r="M264">
            <v>273641.99316642544</v>
          </cell>
        </row>
        <row r="265">
          <cell r="M265">
            <v>272098.0600228915</v>
          </cell>
        </row>
        <row r="266">
          <cell r="M266">
            <v>270547.69382459286</v>
          </cell>
        </row>
        <row r="267">
          <cell r="M267">
            <v>268990.86776713462</v>
          </cell>
        </row>
        <row r="268">
          <cell r="M268">
            <v>267427.55493443698</v>
          </cell>
        </row>
        <row r="269">
          <cell r="M269">
            <v>265857.72829826979</v>
          </cell>
        </row>
        <row r="270">
          <cell r="M270">
            <v>264281.3607177852</v>
          </cell>
        </row>
        <row r="271">
          <cell r="M271">
            <v>262698.42493904859</v>
          </cell>
        </row>
        <row r="272">
          <cell r="M272">
            <v>261108.89359456726</v>
          </cell>
        </row>
        <row r="273">
          <cell r="M273">
            <v>259512.73920281726</v>
          </cell>
        </row>
        <row r="274">
          <cell r="M274">
            <v>257909.93416776831</v>
          </cell>
        </row>
        <row r="275">
          <cell r="M275">
            <v>256300.45077840664</v>
          </cell>
        </row>
        <row r="276">
          <cell r="M276">
            <v>254684.26120825598</v>
          </cell>
        </row>
        <row r="277">
          <cell r="M277">
            <v>253061.33751489635</v>
          </cell>
        </row>
        <row r="278">
          <cell r="M278">
            <v>251431.65163948105</v>
          </cell>
        </row>
        <row r="279">
          <cell r="M279">
            <v>249795.17540625151</v>
          </cell>
        </row>
        <row r="280">
          <cell r="M280">
            <v>248151.8805220502</v>
          </cell>
        </row>
        <row r="281">
          <cell r="M281">
            <v>246501.73857583138</v>
          </cell>
        </row>
        <row r="282">
          <cell r="M282">
            <v>244844.72103816998</v>
          </cell>
        </row>
        <row r="283">
          <cell r="M283">
            <v>243180.79926076834</v>
          </cell>
        </row>
        <row r="284">
          <cell r="M284">
            <v>241509.94447596086</v>
          </cell>
        </row>
        <row r="285">
          <cell r="M285">
            <v>239832.12779621666</v>
          </cell>
        </row>
        <row r="286">
          <cell r="M286">
            <v>238147.3202136402</v>
          </cell>
        </row>
        <row r="287">
          <cell r="M287">
            <v>236455.49259946967</v>
          </cell>
        </row>
        <row r="288">
          <cell r="M288">
            <v>234756.61570357342</v>
          </cell>
        </row>
        <row r="289">
          <cell r="M289">
            <v>233050.66015394428</v>
          </cell>
        </row>
        <row r="290">
          <cell r="M290">
            <v>231337.59645619168</v>
          </cell>
        </row>
        <row r="291">
          <cell r="M291">
            <v>229617.39499303178</v>
          </cell>
        </row>
        <row r="292">
          <cell r="M292">
            <v>227890.02602377537</v>
          </cell>
        </row>
        <row r="293">
          <cell r="M293">
            <v>226155.45968381374</v>
          </cell>
        </row>
        <row r="294">
          <cell r="M294">
            <v>224413.66598410226</v>
          </cell>
        </row>
        <row r="295">
          <cell r="M295">
            <v>222664.614810642</v>
          </cell>
        </row>
        <row r="296">
          <cell r="M296">
            <v>220908.27592395898</v>
          </cell>
        </row>
        <row r="297">
          <cell r="M297">
            <v>219144.61895858144</v>
          </cell>
        </row>
        <row r="298">
          <cell r="M298">
            <v>217373.61342251484</v>
          </cell>
        </row>
        <row r="299">
          <cell r="M299">
            <v>215595.22869671462</v>
          </cell>
        </row>
        <row r="300">
          <cell r="M300">
            <v>213809.43403455691</v>
          </cell>
        </row>
        <row r="301">
          <cell r="M301">
            <v>212016.19856130687</v>
          </cell>
        </row>
        <row r="302">
          <cell r="M302">
            <v>210215.49127358495</v>
          </cell>
        </row>
        <row r="303">
          <cell r="M303">
            <v>208407.28103883087</v>
          </cell>
        </row>
        <row r="304">
          <cell r="M304">
            <v>206591.53659476532</v>
          </cell>
        </row>
        <row r="305">
          <cell r="M305">
            <v>204768.22654884949</v>
          </cell>
        </row>
        <row r="306">
          <cell r="M306">
            <v>202937.31937774233</v>
          </cell>
        </row>
        <row r="307">
          <cell r="M307">
            <v>201098.78342675557</v>
          </cell>
        </row>
        <row r="308">
          <cell r="M308">
            <v>199252.58690930635</v>
          </cell>
        </row>
        <row r="309">
          <cell r="M309">
            <v>197398.69790636777</v>
          </cell>
        </row>
        <row r="310">
          <cell r="M310">
            <v>195537.08436591693</v>
          </cell>
        </row>
        <row r="311">
          <cell r="M311">
            <v>193667.71410238088</v>
          </cell>
        </row>
        <row r="312">
          <cell r="M312">
            <v>191790.55479608011</v>
          </cell>
        </row>
        <row r="313">
          <cell r="M313">
            <v>189905.57399266976</v>
          </cell>
        </row>
        <row r="314">
          <cell r="M314">
            <v>188012.73910257852</v>
          </cell>
        </row>
        <row r="315">
          <cell r="M315">
            <v>186112.01740044524</v>
          </cell>
        </row>
        <row r="316">
          <cell r="M316">
            <v>184203.37602455306</v>
          </cell>
        </row>
        <row r="317">
          <cell r="M317">
            <v>182286.78197626132</v>
          </cell>
        </row>
        <row r="318">
          <cell r="M318">
            <v>180362.20211943504</v>
          </cell>
        </row>
        <row r="319">
          <cell r="M319">
            <v>178429.60317987198</v>
          </cell>
        </row>
        <row r="320">
          <cell r="M320">
            <v>176488.95174472741</v>
          </cell>
        </row>
        <row r="321">
          <cell r="M321">
            <v>174540.2142619364</v>
          </cell>
        </row>
        <row r="322">
          <cell r="M322">
            <v>172583.35703963379</v>
          </cell>
        </row>
        <row r="323">
          <cell r="M323">
            <v>170618.34624557156</v>
          </cell>
        </row>
        <row r="324">
          <cell r="M324">
            <v>168645.14790653408</v>
          </cell>
        </row>
        <row r="325">
          <cell r="M325">
            <v>166663.72790775061</v>
          </cell>
        </row>
        <row r="326">
          <cell r="M326">
            <v>164674.05199230555</v>
          </cell>
        </row>
        <row r="327">
          <cell r="M327">
            <v>162676.08576054612</v>
          </cell>
        </row>
        <row r="328">
          <cell r="M328">
            <v>160669.79466948769</v>
          </cell>
        </row>
        <row r="329">
          <cell r="M329">
            <v>158655.14403221651</v>
          </cell>
        </row>
        <row r="330">
          <cell r="M330">
            <v>156632.09901729005</v>
          </cell>
        </row>
        <row r="331">
          <cell r="M331">
            <v>154600.62464813472</v>
          </cell>
        </row>
        <row r="332">
          <cell r="M332">
            <v>152560.68580244126</v>
          </cell>
        </row>
        <row r="333">
          <cell r="M333">
            <v>150512.24721155741</v>
          </cell>
        </row>
        <row r="334">
          <cell r="M334">
            <v>148455.2734598782</v>
          </cell>
        </row>
        <row r="335">
          <cell r="M335">
            <v>146389.72898423366</v>
          </cell>
        </row>
        <row r="336">
          <cell r="M336">
            <v>144315.57807327394</v>
          </cell>
        </row>
        <row r="337">
          <cell r="M337">
            <v>142232.78486685187</v>
          </cell>
        </row>
        <row r="338">
          <cell r="M338">
            <v>140141.31335540305</v>
          </cell>
        </row>
        <row r="339">
          <cell r="M339">
            <v>138041.12737932321</v>
          </cell>
        </row>
        <row r="340">
          <cell r="M340">
            <v>135932.19062834303</v>
          </cell>
        </row>
        <row r="341">
          <cell r="M341">
            <v>133814.46664090044</v>
          </cell>
        </row>
        <row r="342">
          <cell r="M342">
            <v>131687.91880351017</v>
          </cell>
        </row>
        <row r="343">
          <cell r="M343">
            <v>129552.51035013076</v>
          </cell>
        </row>
        <row r="344">
          <cell r="M344">
            <v>127408.20436152894</v>
          </cell>
        </row>
        <row r="345">
          <cell r="M345">
            <v>125254.96376464129</v>
          </cell>
        </row>
        <row r="346">
          <cell r="M346">
            <v>123092.75133193326</v>
          </cell>
        </row>
        <row r="347">
          <cell r="M347">
            <v>120921.52968075563</v>
          </cell>
        </row>
        <row r="348">
          <cell r="M348">
            <v>118741.26127269809</v>
          </cell>
        </row>
        <row r="349">
          <cell r="M349">
            <v>116551.90841294031</v>
          </cell>
        </row>
        <row r="350">
          <cell r="M350">
            <v>114353.43324960019</v>
          </cell>
        </row>
        <row r="351">
          <cell r="M351">
            <v>112145.7977730795</v>
          </cell>
        </row>
        <row r="352">
          <cell r="M352">
            <v>109928.96381540663</v>
          </cell>
        </row>
        <row r="353">
          <cell r="M353">
            <v>107702.8930495768</v>
          </cell>
        </row>
        <row r="354">
          <cell r="M354">
            <v>105467.54698888934</v>
          </cell>
        </row>
        <row r="355">
          <cell r="M355">
            <v>103222.88698628235</v>
          </cell>
        </row>
        <row r="356">
          <cell r="M356">
            <v>100968.87423366449</v>
          </cell>
        </row>
        <row r="357">
          <cell r="M357">
            <v>98705.469761244065</v>
          </cell>
        </row>
        <row r="358">
          <cell r="M358">
            <v>96432.634436855224</v>
          </cell>
        </row>
        <row r="359">
          <cell r="M359">
            <v>94150.328965281427</v>
          </cell>
        </row>
        <row r="360">
          <cell r="M360">
            <v>91858.513887576075</v>
          </cell>
        </row>
        <row r="361">
          <cell r="M361">
            <v>89557.149580380283</v>
          </cell>
        </row>
        <row r="362">
          <cell r="M362">
            <v>87246.196255237839</v>
          </cell>
        </row>
        <row r="363">
          <cell r="M363">
            <v>84925.613957907306</v>
          </cell>
        </row>
        <row r="364">
          <cell r="M364">
            <v>82595.362567671225</v>
          </cell>
        </row>
        <row r="365">
          <cell r="M365">
            <v>80255.401796642487</v>
          </cell>
        </row>
        <row r="366">
          <cell r="M366">
            <v>77905.691189067802</v>
          </cell>
        </row>
        <row r="367">
          <cell r="M367">
            <v>75546.19012062822</v>
          </cell>
        </row>
        <row r="368">
          <cell r="M368">
            <v>73176.857797736811</v>
          </cell>
        </row>
        <row r="369">
          <cell r="M369">
            <v>70797.65325683335</v>
          </cell>
        </row>
        <row r="370">
          <cell r="M370">
            <v>68408.535363676128</v>
          </cell>
        </row>
        <row r="371">
          <cell r="M371">
            <v>66009.462812630751</v>
          </cell>
        </row>
        <row r="372">
          <cell r="M372">
            <v>63600.394125956016</v>
          </cell>
        </row>
        <row r="373">
          <cell r="M373">
            <v>61181.287653086802</v>
          </cell>
        </row>
        <row r="374">
          <cell r="M374">
            <v>58752.101569913968</v>
          </cell>
        </row>
        <row r="375">
          <cell r="M375">
            <v>56312.793878061246</v>
          </cell>
        </row>
        <row r="376">
          <cell r="M376">
            <v>53863.322404159138</v>
          </cell>
        </row>
        <row r="377">
          <cell r="M377">
            <v>51403.644799115777</v>
          </cell>
        </row>
        <row r="378">
          <cell r="M378">
            <v>48933.718537384731</v>
          </cell>
        </row>
        <row r="379">
          <cell r="M379">
            <v>46453.500916229808</v>
          </cell>
        </row>
        <row r="380">
          <cell r="M380">
            <v>43962.949054986741</v>
          </cell>
        </row>
        <row r="381">
          <cell r="M381">
            <v>41462.01989432182</v>
          </cell>
        </row>
        <row r="382">
          <cell r="M382">
            <v>38950.670195487466</v>
          </cell>
        </row>
        <row r="383">
          <cell r="M383">
            <v>36428.856539574634</v>
          </cell>
        </row>
        <row r="384">
          <cell r="M384">
            <v>33896.535326762169</v>
          </cell>
        </row>
        <row r="385">
          <cell r="M385">
            <v>31353.662775562982</v>
          </cell>
        </row>
        <row r="386">
          <cell r="M386">
            <v>28800.19492206713</v>
          </cell>
        </row>
        <row r="387">
          <cell r="M387">
            <v>26236.087619181715</v>
          </cell>
        </row>
        <row r="388">
          <cell r="M388">
            <v>23661.296535867612</v>
          </cell>
        </row>
        <row r="389">
          <cell r="M389">
            <v>21075.777156373031</v>
          </cell>
        </row>
        <row r="390">
          <cell r="M390">
            <v>18479.484779463892</v>
          </cell>
        </row>
        <row r="391">
          <cell r="M391">
            <v>15872.374517650962</v>
          </cell>
        </row>
        <row r="392">
          <cell r="M392">
            <v>13254.401296413813</v>
          </cell>
        </row>
        <row r="393">
          <cell r="M393">
            <v>10625.519853421509</v>
          </cell>
        </row>
        <row r="394">
          <cell r="M394">
            <v>7985.6847377500699</v>
          </cell>
        </row>
        <row r="395">
          <cell r="M395">
            <v>5334.850309096666</v>
          </cell>
        </row>
        <row r="396">
          <cell r="M396">
            <v>2672.9707369905404</v>
          </cell>
        </row>
        <row r="397">
          <cell r="M397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ty Recapture Summary"/>
      <sheetName val="MortgageCalculator"/>
      <sheetName val="NoExtra"/>
      <sheetName val="MoneyMerge"/>
      <sheetName val="How Equity Recapture Works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rtgageCalculator"/>
      <sheetName val="NoExtra"/>
      <sheetName val="Equity Recapture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Page"/>
      <sheetName val="ProjectInfo"/>
      <sheetName val="CashFlow"/>
      <sheetName val="Strategies"/>
      <sheetName val="Report Page 1"/>
      <sheetName val="Report Page 2"/>
      <sheetName val="Report Page 3"/>
      <sheetName val="Report Page 4"/>
      <sheetName val="Report Page 5"/>
      <sheetName val="CashFlowProjection"/>
      <sheetName val="ProjectedInvestmentPortfolio"/>
      <sheetName val="Sheet1"/>
      <sheetName val="Sheet2"/>
      <sheetName val="FixedCalc"/>
      <sheetName val="FixedCalc2"/>
      <sheetName val="FixedCalc3"/>
      <sheetName val="Bank Loan vs Insurance Loan"/>
      <sheetName val="Cost vs Benefit Calculator"/>
      <sheetName val="Investment Estimator"/>
      <sheetName val="Investment Tax Profile"/>
      <sheetName val="Insurance Estimator"/>
      <sheetName val="CFM2"/>
      <sheetName val="CFM3"/>
      <sheetName val="CFM4"/>
      <sheetName val="CFMM"/>
      <sheetName val="CFM-PLUS Lo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F941D-3C1E-4A78-8C29-C66F399382B7}">
  <sheetPr codeName="Sheet4">
    <tabColor indexed="16"/>
  </sheetPr>
  <dimension ref="A1:CW817"/>
  <sheetViews>
    <sheetView tabSelected="1" topLeftCell="B1" zoomScale="115" zoomScaleNormal="115" workbookViewId="0">
      <selection activeCell="F14" sqref="F14"/>
    </sheetView>
  </sheetViews>
  <sheetFormatPr defaultRowHeight="15.75" x14ac:dyDescent="0.25"/>
  <cols>
    <col min="1" max="1" width="19.7109375" customWidth="1"/>
    <col min="2" max="2" width="9.7109375" customWidth="1"/>
    <col min="3" max="4" width="15.42578125" customWidth="1"/>
    <col min="5" max="5" width="17" customWidth="1"/>
    <col min="6" max="6" width="4" customWidth="1"/>
    <col min="7" max="7" width="18.7109375" customWidth="1"/>
    <col min="8" max="8" width="18.140625" customWidth="1"/>
    <col min="9" max="9" width="15.7109375" customWidth="1"/>
    <col min="10" max="10" width="3.5703125" customWidth="1"/>
    <col min="11" max="11" width="18.7109375" customWidth="1"/>
    <col min="12" max="12" width="15.42578125" customWidth="1"/>
    <col min="13" max="13" width="15.7109375" customWidth="1"/>
    <col min="14" max="14" width="0.140625" customWidth="1"/>
    <col min="15" max="15" width="12.140625" hidden="1" customWidth="1"/>
    <col min="16" max="17" width="0.140625" customWidth="1"/>
    <col min="18" max="18" width="2.7109375" customWidth="1"/>
    <col min="19" max="19" width="12.7109375" style="3" customWidth="1"/>
    <col min="20" max="20" width="1.7109375" style="3" customWidth="1"/>
    <col min="21" max="21" width="12.7109375" style="2" customWidth="1"/>
    <col min="22" max="22" width="4.140625" style="2" customWidth="1"/>
    <col min="23" max="23" width="13.7109375" style="2" customWidth="1"/>
    <col min="24" max="24" width="2.7109375" style="2" customWidth="1"/>
    <col min="25" max="25" width="13.7109375" style="2" customWidth="1"/>
    <col min="26" max="26" width="2.7109375" style="2" customWidth="1"/>
    <col min="27" max="27" width="9.140625" style="2" customWidth="1"/>
    <col min="28" max="28" width="30.7109375" style="2" customWidth="1"/>
    <col min="30" max="30" width="14.140625" customWidth="1"/>
    <col min="33" max="33" width="14.28515625" style="1" customWidth="1"/>
    <col min="83" max="83" width="6" customWidth="1"/>
    <col min="84" max="84" width="4.7109375" hidden="1" customWidth="1"/>
    <col min="85" max="86" width="0.28515625" hidden="1" customWidth="1"/>
    <col min="87" max="87" width="15.5703125" hidden="1" customWidth="1"/>
    <col min="88" max="88" width="0.140625" hidden="1" customWidth="1"/>
    <col min="89" max="89" width="15.7109375" hidden="1" customWidth="1"/>
    <col min="90" max="90" width="15.5703125" hidden="1" customWidth="1"/>
    <col min="91" max="91" width="0.140625" hidden="1" customWidth="1"/>
    <col min="92" max="92" width="18.42578125" customWidth="1"/>
    <col min="93" max="93" width="0.140625" customWidth="1"/>
    <col min="94" max="94" width="0.140625" hidden="1" customWidth="1"/>
    <col min="95" max="95" width="11" hidden="1" customWidth="1"/>
    <col min="96" max="96" width="0.28515625" customWidth="1"/>
    <col min="97" max="97" width="9.140625" hidden="1" customWidth="1"/>
    <col min="257" max="257" width="19.7109375" customWidth="1"/>
    <col min="258" max="258" width="9.7109375" customWidth="1"/>
    <col min="259" max="260" width="15.42578125" customWidth="1"/>
    <col min="261" max="261" width="17" customWidth="1"/>
    <col min="262" max="262" width="4" customWidth="1"/>
    <col min="263" max="263" width="18.7109375" customWidth="1"/>
    <col min="264" max="264" width="18.140625" customWidth="1"/>
    <col min="265" max="265" width="15.7109375" customWidth="1"/>
    <col min="266" max="266" width="3.5703125" customWidth="1"/>
    <col min="267" max="267" width="18.7109375" customWidth="1"/>
    <col min="268" max="268" width="15.42578125" customWidth="1"/>
    <col min="269" max="269" width="15.7109375" customWidth="1"/>
    <col min="270" max="270" width="0.140625" customWidth="1"/>
    <col min="271" max="271" width="0" hidden="1" customWidth="1"/>
    <col min="272" max="273" width="0.140625" customWidth="1"/>
    <col min="274" max="274" width="2.7109375" customWidth="1"/>
    <col min="275" max="275" width="12.7109375" customWidth="1"/>
    <col min="276" max="276" width="1.7109375" customWidth="1"/>
    <col min="277" max="277" width="12.7109375" customWidth="1"/>
    <col min="278" max="278" width="4.140625" customWidth="1"/>
    <col min="279" max="279" width="13.7109375" customWidth="1"/>
    <col min="280" max="280" width="2.7109375" customWidth="1"/>
    <col min="281" max="281" width="13.7109375" customWidth="1"/>
    <col min="282" max="282" width="2.7109375" customWidth="1"/>
    <col min="283" max="283" width="9.140625" customWidth="1"/>
    <col min="284" max="284" width="30.7109375" customWidth="1"/>
    <col min="286" max="286" width="14.140625" customWidth="1"/>
    <col min="289" max="289" width="14.28515625" customWidth="1"/>
    <col min="339" max="339" width="6" customWidth="1"/>
    <col min="340" max="347" width="0" hidden="1" customWidth="1"/>
    <col min="348" max="348" width="18.42578125" customWidth="1"/>
    <col min="349" max="349" width="0.140625" customWidth="1"/>
    <col min="350" max="351" width="0" hidden="1" customWidth="1"/>
    <col min="352" max="352" width="0.28515625" customWidth="1"/>
    <col min="353" max="353" width="0" hidden="1" customWidth="1"/>
    <col min="513" max="513" width="19.7109375" customWidth="1"/>
    <col min="514" max="514" width="9.7109375" customWidth="1"/>
    <col min="515" max="516" width="15.42578125" customWidth="1"/>
    <col min="517" max="517" width="17" customWidth="1"/>
    <col min="518" max="518" width="4" customWidth="1"/>
    <col min="519" max="519" width="18.7109375" customWidth="1"/>
    <col min="520" max="520" width="18.140625" customWidth="1"/>
    <col min="521" max="521" width="15.7109375" customWidth="1"/>
    <col min="522" max="522" width="3.5703125" customWidth="1"/>
    <col min="523" max="523" width="18.7109375" customWidth="1"/>
    <col min="524" max="524" width="15.42578125" customWidth="1"/>
    <col min="525" max="525" width="15.7109375" customWidth="1"/>
    <col min="526" max="526" width="0.140625" customWidth="1"/>
    <col min="527" max="527" width="0" hidden="1" customWidth="1"/>
    <col min="528" max="529" width="0.140625" customWidth="1"/>
    <col min="530" max="530" width="2.7109375" customWidth="1"/>
    <col min="531" max="531" width="12.7109375" customWidth="1"/>
    <col min="532" max="532" width="1.7109375" customWidth="1"/>
    <col min="533" max="533" width="12.7109375" customWidth="1"/>
    <col min="534" max="534" width="4.140625" customWidth="1"/>
    <col min="535" max="535" width="13.7109375" customWidth="1"/>
    <col min="536" max="536" width="2.7109375" customWidth="1"/>
    <col min="537" max="537" width="13.7109375" customWidth="1"/>
    <col min="538" max="538" width="2.7109375" customWidth="1"/>
    <col min="539" max="539" width="9.140625" customWidth="1"/>
    <col min="540" max="540" width="30.7109375" customWidth="1"/>
    <col min="542" max="542" width="14.140625" customWidth="1"/>
    <col min="545" max="545" width="14.28515625" customWidth="1"/>
    <col min="595" max="595" width="6" customWidth="1"/>
    <col min="596" max="603" width="0" hidden="1" customWidth="1"/>
    <col min="604" max="604" width="18.42578125" customWidth="1"/>
    <col min="605" max="605" width="0.140625" customWidth="1"/>
    <col min="606" max="607" width="0" hidden="1" customWidth="1"/>
    <col min="608" max="608" width="0.28515625" customWidth="1"/>
    <col min="609" max="609" width="0" hidden="1" customWidth="1"/>
    <col min="769" max="769" width="19.7109375" customWidth="1"/>
    <col min="770" max="770" width="9.7109375" customWidth="1"/>
    <col min="771" max="772" width="15.42578125" customWidth="1"/>
    <col min="773" max="773" width="17" customWidth="1"/>
    <col min="774" max="774" width="4" customWidth="1"/>
    <col min="775" max="775" width="18.7109375" customWidth="1"/>
    <col min="776" max="776" width="18.140625" customWidth="1"/>
    <col min="777" max="777" width="15.7109375" customWidth="1"/>
    <col min="778" max="778" width="3.5703125" customWidth="1"/>
    <col min="779" max="779" width="18.7109375" customWidth="1"/>
    <col min="780" max="780" width="15.42578125" customWidth="1"/>
    <col min="781" max="781" width="15.7109375" customWidth="1"/>
    <col min="782" max="782" width="0.140625" customWidth="1"/>
    <col min="783" max="783" width="0" hidden="1" customWidth="1"/>
    <col min="784" max="785" width="0.140625" customWidth="1"/>
    <col min="786" max="786" width="2.7109375" customWidth="1"/>
    <col min="787" max="787" width="12.7109375" customWidth="1"/>
    <col min="788" max="788" width="1.7109375" customWidth="1"/>
    <col min="789" max="789" width="12.7109375" customWidth="1"/>
    <col min="790" max="790" width="4.140625" customWidth="1"/>
    <col min="791" max="791" width="13.7109375" customWidth="1"/>
    <col min="792" max="792" width="2.7109375" customWidth="1"/>
    <col min="793" max="793" width="13.7109375" customWidth="1"/>
    <col min="794" max="794" width="2.7109375" customWidth="1"/>
    <col min="795" max="795" width="9.140625" customWidth="1"/>
    <col min="796" max="796" width="30.7109375" customWidth="1"/>
    <col min="798" max="798" width="14.140625" customWidth="1"/>
    <col min="801" max="801" width="14.28515625" customWidth="1"/>
    <col min="851" max="851" width="6" customWidth="1"/>
    <col min="852" max="859" width="0" hidden="1" customWidth="1"/>
    <col min="860" max="860" width="18.42578125" customWidth="1"/>
    <col min="861" max="861" width="0.140625" customWidth="1"/>
    <col min="862" max="863" width="0" hidden="1" customWidth="1"/>
    <col min="864" max="864" width="0.28515625" customWidth="1"/>
    <col min="865" max="865" width="0" hidden="1" customWidth="1"/>
    <col min="1025" max="1025" width="19.7109375" customWidth="1"/>
    <col min="1026" max="1026" width="9.7109375" customWidth="1"/>
    <col min="1027" max="1028" width="15.42578125" customWidth="1"/>
    <col min="1029" max="1029" width="17" customWidth="1"/>
    <col min="1030" max="1030" width="4" customWidth="1"/>
    <col min="1031" max="1031" width="18.7109375" customWidth="1"/>
    <col min="1032" max="1032" width="18.140625" customWidth="1"/>
    <col min="1033" max="1033" width="15.7109375" customWidth="1"/>
    <col min="1034" max="1034" width="3.5703125" customWidth="1"/>
    <col min="1035" max="1035" width="18.7109375" customWidth="1"/>
    <col min="1036" max="1036" width="15.42578125" customWidth="1"/>
    <col min="1037" max="1037" width="15.7109375" customWidth="1"/>
    <col min="1038" max="1038" width="0.140625" customWidth="1"/>
    <col min="1039" max="1039" width="0" hidden="1" customWidth="1"/>
    <col min="1040" max="1041" width="0.140625" customWidth="1"/>
    <col min="1042" max="1042" width="2.7109375" customWidth="1"/>
    <col min="1043" max="1043" width="12.7109375" customWidth="1"/>
    <col min="1044" max="1044" width="1.7109375" customWidth="1"/>
    <col min="1045" max="1045" width="12.7109375" customWidth="1"/>
    <col min="1046" max="1046" width="4.140625" customWidth="1"/>
    <col min="1047" max="1047" width="13.7109375" customWidth="1"/>
    <col min="1048" max="1048" width="2.7109375" customWidth="1"/>
    <col min="1049" max="1049" width="13.7109375" customWidth="1"/>
    <col min="1050" max="1050" width="2.7109375" customWidth="1"/>
    <col min="1051" max="1051" width="9.140625" customWidth="1"/>
    <col min="1052" max="1052" width="30.7109375" customWidth="1"/>
    <col min="1054" max="1054" width="14.140625" customWidth="1"/>
    <col min="1057" max="1057" width="14.28515625" customWidth="1"/>
    <col min="1107" max="1107" width="6" customWidth="1"/>
    <col min="1108" max="1115" width="0" hidden="1" customWidth="1"/>
    <col min="1116" max="1116" width="18.42578125" customWidth="1"/>
    <col min="1117" max="1117" width="0.140625" customWidth="1"/>
    <col min="1118" max="1119" width="0" hidden="1" customWidth="1"/>
    <col min="1120" max="1120" width="0.28515625" customWidth="1"/>
    <col min="1121" max="1121" width="0" hidden="1" customWidth="1"/>
    <col min="1281" max="1281" width="19.7109375" customWidth="1"/>
    <col min="1282" max="1282" width="9.7109375" customWidth="1"/>
    <col min="1283" max="1284" width="15.42578125" customWidth="1"/>
    <col min="1285" max="1285" width="17" customWidth="1"/>
    <col min="1286" max="1286" width="4" customWidth="1"/>
    <col min="1287" max="1287" width="18.7109375" customWidth="1"/>
    <col min="1288" max="1288" width="18.140625" customWidth="1"/>
    <col min="1289" max="1289" width="15.7109375" customWidth="1"/>
    <col min="1290" max="1290" width="3.5703125" customWidth="1"/>
    <col min="1291" max="1291" width="18.7109375" customWidth="1"/>
    <col min="1292" max="1292" width="15.42578125" customWidth="1"/>
    <col min="1293" max="1293" width="15.7109375" customWidth="1"/>
    <col min="1294" max="1294" width="0.140625" customWidth="1"/>
    <col min="1295" max="1295" width="0" hidden="1" customWidth="1"/>
    <col min="1296" max="1297" width="0.140625" customWidth="1"/>
    <col min="1298" max="1298" width="2.7109375" customWidth="1"/>
    <col min="1299" max="1299" width="12.7109375" customWidth="1"/>
    <col min="1300" max="1300" width="1.7109375" customWidth="1"/>
    <col min="1301" max="1301" width="12.7109375" customWidth="1"/>
    <col min="1302" max="1302" width="4.140625" customWidth="1"/>
    <col min="1303" max="1303" width="13.7109375" customWidth="1"/>
    <col min="1304" max="1304" width="2.7109375" customWidth="1"/>
    <col min="1305" max="1305" width="13.7109375" customWidth="1"/>
    <col min="1306" max="1306" width="2.7109375" customWidth="1"/>
    <col min="1307" max="1307" width="9.140625" customWidth="1"/>
    <col min="1308" max="1308" width="30.7109375" customWidth="1"/>
    <col min="1310" max="1310" width="14.140625" customWidth="1"/>
    <col min="1313" max="1313" width="14.28515625" customWidth="1"/>
    <col min="1363" max="1363" width="6" customWidth="1"/>
    <col min="1364" max="1371" width="0" hidden="1" customWidth="1"/>
    <col min="1372" max="1372" width="18.42578125" customWidth="1"/>
    <col min="1373" max="1373" width="0.140625" customWidth="1"/>
    <col min="1374" max="1375" width="0" hidden="1" customWidth="1"/>
    <col min="1376" max="1376" width="0.28515625" customWidth="1"/>
    <col min="1377" max="1377" width="0" hidden="1" customWidth="1"/>
    <col min="1537" max="1537" width="19.7109375" customWidth="1"/>
    <col min="1538" max="1538" width="9.7109375" customWidth="1"/>
    <col min="1539" max="1540" width="15.42578125" customWidth="1"/>
    <col min="1541" max="1541" width="17" customWidth="1"/>
    <col min="1542" max="1542" width="4" customWidth="1"/>
    <col min="1543" max="1543" width="18.7109375" customWidth="1"/>
    <col min="1544" max="1544" width="18.140625" customWidth="1"/>
    <col min="1545" max="1545" width="15.7109375" customWidth="1"/>
    <col min="1546" max="1546" width="3.5703125" customWidth="1"/>
    <col min="1547" max="1547" width="18.7109375" customWidth="1"/>
    <col min="1548" max="1548" width="15.42578125" customWidth="1"/>
    <col min="1549" max="1549" width="15.7109375" customWidth="1"/>
    <col min="1550" max="1550" width="0.140625" customWidth="1"/>
    <col min="1551" max="1551" width="0" hidden="1" customWidth="1"/>
    <col min="1552" max="1553" width="0.140625" customWidth="1"/>
    <col min="1554" max="1554" width="2.7109375" customWidth="1"/>
    <col min="1555" max="1555" width="12.7109375" customWidth="1"/>
    <col min="1556" max="1556" width="1.7109375" customWidth="1"/>
    <col min="1557" max="1557" width="12.7109375" customWidth="1"/>
    <col min="1558" max="1558" width="4.140625" customWidth="1"/>
    <col min="1559" max="1559" width="13.7109375" customWidth="1"/>
    <col min="1560" max="1560" width="2.7109375" customWidth="1"/>
    <col min="1561" max="1561" width="13.7109375" customWidth="1"/>
    <col min="1562" max="1562" width="2.7109375" customWidth="1"/>
    <col min="1563" max="1563" width="9.140625" customWidth="1"/>
    <col min="1564" max="1564" width="30.7109375" customWidth="1"/>
    <col min="1566" max="1566" width="14.140625" customWidth="1"/>
    <col min="1569" max="1569" width="14.28515625" customWidth="1"/>
    <col min="1619" max="1619" width="6" customWidth="1"/>
    <col min="1620" max="1627" width="0" hidden="1" customWidth="1"/>
    <col min="1628" max="1628" width="18.42578125" customWidth="1"/>
    <col min="1629" max="1629" width="0.140625" customWidth="1"/>
    <col min="1630" max="1631" width="0" hidden="1" customWidth="1"/>
    <col min="1632" max="1632" width="0.28515625" customWidth="1"/>
    <col min="1633" max="1633" width="0" hidden="1" customWidth="1"/>
    <col min="1793" max="1793" width="19.7109375" customWidth="1"/>
    <col min="1794" max="1794" width="9.7109375" customWidth="1"/>
    <col min="1795" max="1796" width="15.42578125" customWidth="1"/>
    <col min="1797" max="1797" width="17" customWidth="1"/>
    <col min="1798" max="1798" width="4" customWidth="1"/>
    <col min="1799" max="1799" width="18.7109375" customWidth="1"/>
    <col min="1800" max="1800" width="18.140625" customWidth="1"/>
    <col min="1801" max="1801" width="15.7109375" customWidth="1"/>
    <col min="1802" max="1802" width="3.5703125" customWidth="1"/>
    <col min="1803" max="1803" width="18.7109375" customWidth="1"/>
    <col min="1804" max="1804" width="15.42578125" customWidth="1"/>
    <col min="1805" max="1805" width="15.7109375" customWidth="1"/>
    <col min="1806" max="1806" width="0.140625" customWidth="1"/>
    <col min="1807" max="1807" width="0" hidden="1" customWidth="1"/>
    <col min="1808" max="1809" width="0.140625" customWidth="1"/>
    <col min="1810" max="1810" width="2.7109375" customWidth="1"/>
    <col min="1811" max="1811" width="12.7109375" customWidth="1"/>
    <col min="1812" max="1812" width="1.7109375" customWidth="1"/>
    <col min="1813" max="1813" width="12.7109375" customWidth="1"/>
    <col min="1814" max="1814" width="4.140625" customWidth="1"/>
    <col min="1815" max="1815" width="13.7109375" customWidth="1"/>
    <col min="1816" max="1816" width="2.7109375" customWidth="1"/>
    <col min="1817" max="1817" width="13.7109375" customWidth="1"/>
    <col min="1818" max="1818" width="2.7109375" customWidth="1"/>
    <col min="1819" max="1819" width="9.140625" customWidth="1"/>
    <col min="1820" max="1820" width="30.7109375" customWidth="1"/>
    <col min="1822" max="1822" width="14.140625" customWidth="1"/>
    <col min="1825" max="1825" width="14.28515625" customWidth="1"/>
    <col min="1875" max="1875" width="6" customWidth="1"/>
    <col min="1876" max="1883" width="0" hidden="1" customWidth="1"/>
    <col min="1884" max="1884" width="18.42578125" customWidth="1"/>
    <col min="1885" max="1885" width="0.140625" customWidth="1"/>
    <col min="1886" max="1887" width="0" hidden="1" customWidth="1"/>
    <col min="1888" max="1888" width="0.28515625" customWidth="1"/>
    <col min="1889" max="1889" width="0" hidden="1" customWidth="1"/>
    <col min="2049" max="2049" width="19.7109375" customWidth="1"/>
    <col min="2050" max="2050" width="9.7109375" customWidth="1"/>
    <col min="2051" max="2052" width="15.42578125" customWidth="1"/>
    <col min="2053" max="2053" width="17" customWidth="1"/>
    <col min="2054" max="2054" width="4" customWidth="1"/>
    <col min="2055" max="2055" width="18.7109375" customWidth="1"/>
    <col min="2056" max="2056" width="18.140625" customWidth="1"/>
    <col min="2057" max="2057" width="15.7109375" customWidth="1"/>
    <col min="2058" max="2058" width="3.5703125" customWidth="1"/>
    <col min="2059" max="2059" width="18.7109375" customWidth="1"/>
    <col min="2060" max="2060" width="15.42578125" customWidth="1"/>
    <col min="2061" max="2061" width="15.7109375" customWidth="1"/>
    <col min="2062" max="2062" width="0.140625" customWidth="1"/>
    <col min="2063" max="2063" width="0" hidden="1" customWidth="1"/>
    <col min="2064" max="2065" width="0.140625" customWidth="1"/>
    <col min="2066" max="2066" width="2.7109375" customWidth="1"/>
    <col min="2067" max="2067" width="12.7109375" customWidth="1"/>
    <col min="2068" max="2068" width="1.7109375" customWidth="1"/>
    <col min="2069" max="2069" width="12.7109375" customWidth="1"/>
    <col min="2070" max="2070" width="4.140625" customWidth="1"/>
    <col min="2071" max="2071" width="13.7109375" customWidth="1"/>
    <col min="2072" max="2072" width="2.7109375" customWidth="1"/>
    <col min="2073" max="2073" width="13.7109375" customWidth="1"/>
    <col min="2074" max="2074" width="2.7109375" customWidth="1"/>
    <col min="2075" max="2075" width="9.140625" customWidth="1"/>
    <col min="2076" max="2076" width="30.7109375" customWidth="1"/>
    <col min="2078" max="2078" width="14.140625" customWidth="1"/>
    <col min="2081" max="2081" width="14.28515625" customWidth="1"/>
    <col min="2131" max="2131" width="6" customWidth="1"/>
    <col min="2132" max="2139" width="0" hidden="1" customWidth="1"/>
    <col min="2140" max="2140" width="18.42578125" customWidth="1"/>
    <col min="2141" max="2141" width="0.140625" customWidth="1"/>
    <col min="2142" max="2143" width="0" hidden="1" customWidth="1"/>
    <col min="2144" max="2144" width="0.28515625" customWidth="1"/>
    <col min="2145" max="2145" width="0" hidden="1" customWidth="1"/>
    <col min="2305" max="2305" width="19.7109375" customWidth="1"/>
    <col min="2306" max="2306" width="9.7109375" customWidth="1"/>
    <col min="2307" max="2308" width="15.42578125" customWidth="1"/>
    <col min="2309" max="2309" width="17" customWidth="1"/>
    <col min="2310" max="2310" width="4" customWidth="1"/>
    <col min="2311" max="2311" width="18.7109375" customWidth="1"/>
    <col min="2312" max="2312" width="18.140625" customWidth="1"/>
    <col min="2313" max="2313" width="15.7109375" customWidth="1"/>
    <col min="2314" max="2314" width="3.5703125" customWidth="1"/>
    <col min="2315" max="2315" width="18.7109375" customWidth="1"/>
    <col min="2316" max="2316" width="15.42578125" customWidth="1"/>
    <col min="2317" max="2317" width="15.7109375" customWidth="1"/>
    <col min="2318" max="2318" width="0.140625" customWidth="1"/>
    <col min="2319" max="2319" width="0" hidden="1" customWidth="1"/>
    <col min="2320" max="2321" width="0.140625" customWidth="1"/>
    <col min="2322" max="2322" width="2.7109375" customWidth="1"/>
    <col min="2323" max="2323" width="12.7109375" customWidth="1"/>
    <col min="2324" max="2324" width="1.7109375" customWidth="1"/>
    <col min="2325" max="2325" width="12.7109375" customWidth="1"/>
    <col min="2326" max="2326" width="4.140625" customWidth="1"/>
    <col min="2327" max="2327" width="13.7109375" customWidth="1"/>
    <col min="2328" max="2328" width="2.7109375" customWidth="1"/>
    <col min="2329" max="2329" width="13.7109375" customWidth="1"/>
    <col min="2330" max="2330" width="2.7109375" customWidth="1"/>
    <col min="2331" max="2331" width="9.140625" customWidth="1"/>
    <col min="2332" max="2332" width="30.7109375" customWidth="1"/>
    <col min="2334" max="2334" width="14.140625" customWidth="1"/>
    <col min="2337" max="2337" width="14.28515625" customWidth="1"/>
    <col min="2387" max="2387" width="6" customWidth="1"/>
    <col min="2388" max="2395" width="0" hidden="1" customWidth="1"/>
    <col min="2396" max="2396" width="18.42578125" customWidth="1"/>
    <col min="2397" max="2397" width="0.140625" customWidth="1"/>
    <col min="2398" max="2399" width="0" hidden="1" customWidth="1"/>
    <col min="2400" max="2400" width="0.28515625" customWidth="1"/>
    <col min="2401" max="2401" width="0" hidden="1" customWidth="1"/>
    <col min="2561" max="2561" width="19.7109375" customWidth="1"/>
    <col min="2562" max="2562" width="9.7109375" customWidth="1"/>
    <col min="2563" max="2564" width="15.42578125" customWidth="1"/>
    <col min="2565" max="2565" width="17" customWidth="1"/>
    <col min="2566" max="2566" width="4" customWidth="1"/>
    <col min="2567" max="2567" width="18.7109375" customWidth="1"/>
    <col min="2568" max="2568" width="18.140625" customWidth="1"/>
    <col min="2569" max="2569" width="15.7109375" customWidth="1"/>
    <col min="2570" max="2570" width="3.5703125" customWidth="1"/>
    <col min="2571" max="2571" width="18.7109375" customWidth="1"/>
    <col min="2572" max="2572" width="15.42578125" customWidth="1"/>
    <col min="2573" max="2573" width="15.7109375" customWidth="1"/>
    <col min="2574" max="2574" width="0.140625" customWidth="1"/>
    <col min="2575" max="2575" width="0" hidden="1" customWidth="1"/>
    <col min="2576" max="2577" width="0.140625" customWidth="1"/>
    <col min="2578" max="2578" width="2.7109375" customWidth="1"/>
    <col min="2579" max="2579" width="12.7109375" customWidth="1"/>
    <col min="2580" max="2580" width="1.7109375" customWidth="1"/>
    <col min="2581" max="2581" width="12.7109375" customWidth="1"/>
    <col min="2582" max="2582" width="4.140625" customWidth="1"/>
    <col min="2583" max="2583" width="13.7109375" customWidth="1"/>
    <col min="2584" max="2584" width="2.7109375" customWidth="1"/>
    <col min="2585" max="2585" width="13.7109375" customWidth="1"/>
    <col min="2586" max="2586" width="2.7109375" customWidth="1"/>
    <col min="2587" max="2587" width="9.140625" customWidth="1"/>
    <col min="2588" max="2588" width="30.7109375" customWidth="1"/>
    <col min="2590" max="2590" width="14.140625" customWidth="1"/>
    <col min="2593" max="2593" width="14.28515625" customWidth="1"/>
    <col min="2643" max="2643" width="6" customWidth="1"/>
    <col min="2644" max="2651" width="0" hidden="1" customWidth="1"/>
    <col min="2652" max="2652" width="18.42578125" customWidth="1"/>
    <col min="2653" max="2653" width="0.140625" customWidth="1"/>
    <col min="2654" max="2655" width="0" hidden="1" customWidth="1"/>
    <col min="2656" max="2656" width="0.28515625" customWidth="1"/>
    <col min="2657" max="2657" width="0" hidden="1" customWidth="1"/>
    <col min="2817" max="2817" width="19.7109375" customWidth="1"/>
    <col min="2818" max="2818" width="9.7109375" customWidth="1"/>
    <col min="2819" max="2820" width="15.42578125" customWidth="1"/>
    <col min="2821" max="2821" width="17" customWidth="1"/>
    <col min="2822" max="2822" width="4" customWidth="1"/>
    <col min="2823" max="2823" width="18.7109375" customWidth="1"/>
    <col min="2824" max="2824" width="18.140625" customWidth="1"/>
    <col min="2825" max="2825" width="15.7109375" customWidth="1"/>
    <col min="2826" max="2826" width="3.5703125" customWidth="1"/>
    <col min="2827" max="2827" width="18.7109375" customWidth="1"/>
    <col min="2828" max="2828" width="15.42578125" customWidth="1"/>
    <col min="2829" max="2829" width="15.7109375" customWidth="1"/>
    <col min="2830" max="2830" width="0.140625" customWidth="1"/>
    <col min="2831" max="2831" width="0" hidden="1" customWidth="1"/>
    <col min="2832" max="2833" width="0.140625" customWidth="1"/>
    <col min="2834" max="2834" width="2.7109375" customWidth="1"/>
    <col min="2835" max="2835" width="12.7109375" customWidth="1"/>
    <col min="2836" max="2836" width="1.7109375" customWidth="1"/>
    <col min="2837" max="2837" width="12.7109375" customWidth="1"/>
    <col min="2838" max="2838" width="4.140625" customWidth="1"/>
    <col min="2839" max="2839" width="13.7109375" customWidth="1"/>
    <col min="2840" max="2840" width="2.7109375" customWidth="1"/>
    <col min="2841" max="2841" width="13.7109375" customWidth="1"/>
    <col min="2842" max="2842" width="2.7109375" customWidth="1"/>
    <col min="2843" max="2843" width="9.140625" customWidth="1"/>
    <col min="2844" max="2844" width="30.7109375" customWidth="1"/>
    <col min="2846" max="2846" width="14.140625" customWidth="1"/>
    <col min="2849" max="2849" width="14.28515625" customWidth="1"/>
    <col min="2899" max="2899" width="6" customWidth="1"/>
    <col min="2900" max="2907" width="0" hidden="1" customWidth="1"/>
    <col min="2908" max="2908" width="18.42578125" customWidth="1"/>
    <col min="2909" max="2909" width="0.140625" customWidth="1"/>
    <col min="2910" max="2911" width="0" hidden="1" customWidth="1"/>
    <col min="2912" max="2912" width="0.28515625" customWidth="1"/>
    <col min="2913" max="2913" width="0" hidden="1" customWidth="1"/>
    <col min="3073" max="3073" width="19.7109375" customWidth="1"/>
    <col min="3074" max="3074" width="9.7109375" customWidth="1"/>
    <col min="3075" max="3076" width="15.42578125" customWidth="1"/>
    <col min="3077" max="3077" width="17" customWidth="1"/>
    <col min="3078" max="3078" width="4" customWidth="1"/>
    <col min="3079" max="3079" width="18.7109375" customWidth="1"/>
    <col min="3080" max="3080" width="18.140625" customWidth="1"/>
    <col min="3081" max="3081" width="15.7109375" customWidth="1"/>
    <col min="3082" max="3082" width="3.5703125" customWidth="1"/>
    <col min="3083" max="3083" width="18.7109375" customWidth="1"/>
    <col min="3084" max="3084" width="15.42578125" customWidth="1"/>
    <col min="3085" max="3085" width="15.7109375" customWidth="1"/>
    <col min="3086" max="3086" width="0.140625" customWidth="1"/>
    <col min="3087" max="3087" width="0" hidden="1" customWidth="1"/>
    <col min="3088" max="3089" width="0.140625" customWidth="1"/>
    <col min="3090" max="3090" width="2.7109375" customWidth="1"/>
    <col min="3091" max="3091" width="12.7109375" customWidth="1"/>
    <col min="3092" max="3092" width="1.7109375" customWidth="1"/>
    <col min="3093" max="3093" width="12.7109375" customWidth="1"/>
    <col min="3094" max="3094" width="4.140625" customWidth="1"/>
    <col min="3095" max="3095" width="13.7109375" customWidth="1"/>
    <col min="3096" max="3096" width="2.7109375" customWidth="1"/>
    <col min="3097" max="3097" width="13.7109375" customWidth="1"/>
    <col min="3098" max="3098" width="2.7109375" customWidth="1"/>
    <col min="3099" max="3099" width="9.140625" customWidth="1"/>
    <col min="3100" max="3100" width="30.7109375" customWidth="1"/>
    <col min="3102" max="3102" width="14.140625" customWidth="1"/>
    <col min="3105" max="3105" width="14.28515625" customWidth="1"/>
    <col min="3155" max="3155" width="6" customWidth="1"/>
    <col min="3156" max="3163" width="0" hidden="1" customWidth="1"/>
    <col min="3164" max="3164" width="18.42578125" customWidth="1"/>
    <col min="3165" max="3165" width="0.140625" customWidth="1"/>
    <col min="3166" max="3167" width="0" hidden="1" customWidth="1"/>
    <col min="3168" max="3168" width="0.28515625" customWidth="1"/>
    <col min="3169" max="3169" width="0" hidden="1" customWidth="1"/>
    <col min="3329" max="3329" width="19.7109375" customWidth="1"/>
    <col min="3330" max="3330" width="9.7109375" customWidth="1"/>
    <col min="3331" max="3332" width="15.42578125" customWidth="1"/>
    <col min="3333" max="3333" width="17" customWidth="1"/>
    <col min="3334" max="3334" width="4" customWidth="1"/>
    <col min="3335" max="3335" width="18.7109375" customWidth="1"/>
    <col min="3336" max="3336" width="18.140625" customWidth="1"/>
    <col min="3337" max="3337" width="15.7109375" customWidth="1"/>
    <col min="3338" max="3338" width="3.5703125" customWidth="1"/>
    <col min="3339" max="3339" width="18.7109375" customWidth="1"/>
    <col min="3340" max="3340" width="15.42578125" customWidth="1"/>
    <col min="3341" max="3341" width="15.7109375" customWidth="1"/>
    <col min="3342" max="3342" width="0.140625" customWidth="1"/>
    <col min="3343" max="3343" width="0" hidden="1" customWidth="1"/>
    <col min="3344" max="3345" width="0.140625" customWidth="1"/>
    <col min="3346" max="3346" width="2.7109375" customWidth="1"/>
    <col min="3347" max="3347" width="12.7109375" customWidth="1"/>
    <col min="3348" max="3348" width="1.7109375" customWidth="1"/>
    <col min="3349" max="3349" width="12.7109375" customWidth="1"/>
    <col min="3350" max="3350" width="4.140625" customWidth="1"/>
    <col min="3351" max="3351" width="13.7109375" customWidth="1"/>
    <col min="3352" max="3352" width="2.7109375" customWidth="1"/>
    <col min="3353" max="3353" width="13.7109375" customWidth="1"/>
    <col min="3354" max="3354" width="2.7109375" customWidth="1"/>
    <col min="3355" max="3355" width="9.140625" customWidth="1"/>
    <col min="3356" max="3356" width="30.7109375" customWidth="1"/>
    <col min="3358" max="3358" width="14.140625" customWidth="1"/>
    <col min="3361" max="3361" width="14.28515625" customWidth="1"/>
    <col min="3411" max="3411" width="6" customWidth="1"/>
    <col min="3412" max="3419" width="0" hidden="1" customWidth="1"/>
    <col min="3420" max="3420" width="18.42578125" customWidth="1"/>
    <col min="3421" max="3421" width="0.140625" customWidth="1"/>
    <col min="3422" max="3423" width="0" hidden="1" customWidth="1"/>
    <col min="3424" max="3424" width="0.28515625" customWidth="1"/>
    <col min="3425" max="3425" width="0" hidden="1" customWidth="1"/>
    <col min="3585" max="3585" width="19.7109375" customWidth="1"/>
    <col min="3586" max="3586" width="9.7109375" customWidth="1"/>
    <col min="3587" max="3588" width="15.42578125" customWidth="1"/>
    <col min="3589" max="3589" width="17" customWidth="1"/>
    <col min="3590" max="3590" width="4" customWidth="1"/>
    <col min="3591" max="3591" width="18.7109375" customWidth="1"/>
    <col min="3592" max="3592" width="18.140625" customWidth="1"/>
    <col min="3593" max="3593" width="15.7109375" customWidth="1"/>
    <col min="3594" max="3594" width="3.5703125" customWidth="1"/>
    <col min="3595" max="3595" width="18.7109375" customWidth="1"/>
    <col min="3596" max="3596" width="15.42578125" customWidth="1"/>
    <col min="3597" max="3597" width="15.7109375" customWidth="1"/>
    <col min="3598" max="3598" width="0.140625" customWidth="1"/>
    <col min="3599" max="3599" width="0" hidden="1" customWidth="1"/>
    <col min="3600" max="3601" width="0.140625" customWidth="1"/>
    <col min="3602" max="3602" width="2.7109375" customWidth="1"/>
    <col min="3603" max="3603" width="12.7109375" customWidth="1"/>
    <col min="3604" max="3604" width="1.7109375" customWidth="1"/>
    <col min="3605" max="3605" width="12.7109375" customWidth="1"/>
    <col min="3606" max="3606" width="4.140625" customWidth="1"/>
    <col min="3607" max="3607" width="13.7109375" customWidth="1"/>
    <col min="3608" max="3608" width="2.7109375" customWidth="1"/>
    <col min="3609" max="3609" width="13.7109375" customWidth="1"/>
    <col min="3610" max="3610" width="2.7109375" customWidth="1"/>
    <col min="3611" max="3611" width="9.140625" customWidth="1"/>
    <col min="3612" max="3612" width="30.7109375" customWidth="1"/>
    <col min="3614" max="3614" width="14.140625" customWidth="1"/>
    <col min="3617" max="3617" width="14.28515625" customWidth="1"/>
    <col min="3667" max="3667" width="6" customWidth="1"/>
    <col min="3668" max="3675" width="0" hidden="1" customWidth="1"/>
    <col min="3676" max="3676" width="18.42578125" customWidth="1"/>
    <col min="3677" max="3677" width="0.140625" customWidth="1"/>
    <col min="3678" max="3679" width="0" hidden="1" customWidth="1"/>
    <col min="3680" max="3680" width="0.28515625" customWidth="1"/>
    <col min="3681" max="3681" width="0" hidden="1" customWidth="1"/>
    <col min="3841" max="3841" width="19.7109375" customWidth="1"/>
    <col min="3842" max="3842" width="9.7109375" customWidth="1"/>
    <col min="3843" max="3844" width="15.42578125" customWidth="1"/>
    <col min="3845" max="3845" width="17" customWidth="1"/>
    <col min="3846" max="3846" width="4" customWidth="1"/>
    <col min="3847" max="3847" width="18.7109375" customWidth="1"/>
    <col min="3848" max="3848" width="18.140625" customWidth="1"/>
    <col min="3849" max="3849" width="15.7109375" customWidth="1"/>
    <col min="3850" max="3850" width="3.5703125" customWidth="1"/>
    <col min="3851" max="3851" width="18.7109375" customWidth="1"/>
    <col min="3852" max="3852" width="15.42578125" customWidth="1"/>
    <col min="3853" max="3853" width="15.7109375" customWidth="1"/>
    <col min="3854" max="3854" width="0.140625" customWidth="1"/>
    <col min="3855" max="3855" width="0" hidden="1" customWidth="1"/>
    <col min="3856" max="3857" width="0.140625" customWidth="1"/>
    <col min="3858" max="3858" width="2.7109375" customWidth="1"/>
    <col min="3859" max="3859" width="12.7109375" customWidth="1"/>
    <col min="3860" max="3860" width="1.7109375" customWidth="1"/>
    <col min="3861" max="3861" width="12.7109375" customWidth="1"/>
    <col min="3862" max="3862" width="4.140625" customWidth="1"/>
    <col min="3863" max="3863" width="13.7109375" customWidth="1"/>
    <col min="3864" max="3864" width="2.7109375" customWidth="1"/>
    <col min="3865" max="3865" width="13.7109375" customWidth="1"/>
    <col min="3866" max="3866" width="2.7109375" customWidth="1"/>
    <col min="3867" max="3867" width="9.140625" customWidth="1"/>
    <col min="3868" max="3868" width="30.7109375" customWidth="1"/>
    <col min="3870" max="3870" width="14.140625" customWidth="1"/>
    <col min="3873" max="3873" width="14.28515625" customWidth="1"/>
    <col min="3923" max="3923" width="6" customWidth="1"/>
    <col min="3924" max="3931" width="0" hidden="1" customWidth="1"/>
    <col min="3932" max="3932" width="18.42578125" customWidth="1"/>
    <col min="3933" max="3933" width="0.140625" customWidth="1"/>
    <col min="3934" max="3935" width="0" hidden="1" customWidth="1"/>
    <col min="3936" max="3936" width="0.28515625" customWidth="1"/>
    <col min="3937" max="3937" width="0" hidden="1" customWidth="1"/>
    <col min="4097" max="4097" width="19.7109375" customWidth="1"/>
    <col min="4098" max="4098" width="9.7109375" customWidth="1"/>
    <col min="4099" max="4100" width="15.42578125" customWidth="1"/>
    <col min="4101" max="4101" width="17" customWidth="1"/>
    <col min="4102" max="4102" width="4" customWidth="1"/>
    <col min="4103" max="4103" width="18.7109375" customWidth="1"/>
    <col min="4104" max="4104" width="18.140625" customWidth="1"/>
    <col min="4105" max="4105" width="15.7109375" customWidth="1"/>
    <col min="4106" max="4106" width="3.5703125" customWidth="1"/>
    <col min="4107" max="4107" width="18.7109375" customWidth="1"/>
    <col min="4108" max="4108" width="15.42578125" customWidth="1"/>
    <col min="4109" max="4109" width="15.7109375" customWidth="1"/>
    <col min="4110" max="4110" width="0.140625" customWidth="1"/>
    <col min="4111" max="4111" width="0" hidden="1" customWidth="1"/>
    <col min="4112" max="4113" width="0.140625" customWidth="1"/>
    <col min="4114" max="4114" width="2.7109375" customWidth="1"/>
    <col min="4115" max="4115" width="12.7109375" customWidth="1"/>
    <col min="4116" max="4116" width="1.7109375" customWidth="1"/>
    <col min="4117" max="4117" width="12.7109375" customWidth="1"/>
    <col min="4118" max="4118" width="4.140625" customWidth="1"/>
    <col min="4119" max="4119" width="13.7109375" customWidth="1"/>
    <col min="4120" max="4120" width="2.7109375" customWidth="1"/>
    <col min="4121" max="4121" width="13.7109375" customWidth="1"/>
    <col min="4122" max="4122" width="2.7109375" customWidth="1"/>
    <col min="4123" max="4123" width="9.140625" customWidth="1"/>
    <col min="4124" max="4124" width="30.7109375" customWidth="1"/>
    <col min="4126" max="4126" width="14.140625" customWidth="1"/>
    <col min="4129" max="4129" width="14.28515625" customWidth="1"/>
    <col min="4179" max="4179" width="6" customWidth="1"/>
    <col min="4180" max="4187" width="0" hidden="1" customWidth="1"/>
    <col min="4188" max="4188" width="18.42578125" customWidth="1"/>
    <col min="4189" max="4189" width="0.140625" customWidth="1"/>
    <col min="4190" max="4191" width="0" hidden="1" customWidth="1"/>
    <col min="4192" max="4192" width="0.28515625" customWidth="1"/>
    <col min="4193" max="4193" width="0" hidden="1" customWidth="1"/>
    <col min="4353" max="4353" width="19.7109375" customWidth="1"/>
    <col min="4354" max="4354" width="9.7109375" customWidth="1"/>
    <col min="4355" max="4356" width="15.42578125" customWidth="1"/>
    <col min="4357" max="4357" width="17" customWidth="1"/>
    <col min="4358" max="4358" width="4" customWidth="1"/>
    <col min="4359" max="4359" width="18.7109375" customWidth="1"/>
    <col min="4360" max="4360" width="18.140625" customWidth="1"/>
    <col min="4361" max="4361" width="15.7109375" customWidth="1"/>
    <col min="4362" max="4362" width="3.5703125" customWidth="1"/>
    <col min="4363" max="4363" width="18.7109375" customWidth="1"/>
    <col min="4364" max="4364" width="15.42578125" customWidth="1"/>
    <col min="4365" max="4365" width="15.7109375" customWidth="1"/>
    <col min="4366" max="4366" width="0.140625" customWidth="1"/>
    <col min="4367" max="4367" width="0" hidden="1" customWidth="1"/>
    <col min="4368" max="4369" width="0.140625" customWidth="1"/>
    <col min="4370" max="4370" width="2.7109375" customWidth="1"/>
    <col min="4371" max="4371" width="12.7109375" customWidth="1"/>
    <col min="4372" max="4372" width="1.7109375" customWidth="1"/>
    <col min="4373" max="4373" width="12.7109375" customWidth="1"/>
    <col min="4374" max="4374" width="4.140625" customWidth="1"/>
    <col min="4375" max="4375" width="13.7109375" customWidth="1"/>
    <col min="4376" max="4376" width="2.7109375" customWidth="1"/>
    <col min="4377" max="4377" width="13.7109375" customWidth="1"/>
    <col min="4378" max="4378" width="2.7109375" customWidth="1"/>
    <col min="4379" max="4379" width="9.140625" customWidth="1"/>
    <col min="4380" max="4380" width="30.7109375" customWidth="1"/>
    <col min="4382" max="4382" width="14.140625" customWidth="1"/>
    <col min="4385" max="4385" width="14.28515625" customWidth="1"/>
    <col min="4435" max="4435" width="6" customWidth="1"/>
    <col min="4436" max="4443" width="0" hidden="1" customWidth="1"/>
    <col min="4444" max="4444" width="18.42578125" customWidth="1"/>
    <col min="4445" max="4445" width="0.140625" customWidth="1"/>
    <col min="4446" max="4447" width="0" hidden="1" customWidth="1"/>
    <col min="4448" max="4448" width="0.28515625" customWidth="1"/>
    <col min="4449" max="4449" width="0" hidden="1" customWidth="1"/>
    <col min="4609" max="4609" width="19.7109375" customWidth="1"/>
    <col min="4610" max="4610" width="9.7109375" customWidth="1"/>
    <col min="4611" max="4612" width="15.42578125" customWidth="1"/>
    <col min="4613" max="4613" width="17" customWidth="1"/>
    <col min="4614" max="4614" width="4" customWidth="1"/>
    <col min="4615" max="4615" width="18.7109375" customWidth="1"/>
    <col min="4616" max="4616" width="18.140625" customWidth="1"/>
    <col min="4617" max="4617" width="15.7109375" customWidth="1"/>
    <col min="4618" max="4618" width="3.5703125" customWidth="1"/>
    <col min="4619" max="4619" width="18.7109375" customWidth="1"/>
    <col min="4620" max="4620" width="15.42578125" customWidth="1"/>
    <col min="4621" max="4621" width="15.7109375" customWidth="1"/>
    <col min="4622" max="4622" width="0.140625" customWidth="1"/>
    <col min="4623" max="4623" width="0" hidden="1" customWidth="1"/>
    <col min="4624" max="4625" width="0.140625" customWidth="1"/>
    <col min="4626" max="4626" width="2.7109375" customWidth="1"/>
    <col min="4627" max="4627" width="12.7109375" customWidth="1"/>
    <col min="4628" max="4628" width="1.7109375" customWidth="1"/>
    <col min="4629" max="4629" width="12.7109375" customWidth="1"/>
    <col min="4630" max="4630" width="4.140625" customWidth="1"/>
    <col min="4631" max="4631" width="13.7109375" customWidth="1"/>
    <col min="4632" max="4632" width="2.7109375" customWidth="1"/>
    <col min="4633" max="4633" width="13.7109375" customWidth="1"/>
    <col min="4634" max="4634" width="2.7109375" customWidth="1"/>
    <col min="4635" max="4635" width="9.140625" customWidth="1"/>
    <col min="4636" max="4636" width="30.7109375" customWidth="1"/>
    <col min="4638" max="4638" width="14.140625" customWidth="1"/>
    <col min="4641" max="4641" width="14.28515625" customWidth="1"/>
    <col min="4691" max="4691" width="6" customWidth="1"/>
    <col min="4692" max="4699" width="0" hidden="1" customWidth="1"/>
    <col min="4700" max="4700" width="18.42578125" customWidth="1"/>
    <col min="4701" max="4701" width="0.140625" customWidth="1"/>
    <col min="4702" max="4703" width="0" hidden="1" customWidth="1"/>
    <col min="4704" max="4704" width="0.28515625" customWidth="1"/>
    <col min="4705" max="4705" width="0" hidden="1" customWidth="1"/>
    <col min="4865" max="4865" width="19.7109375" customWidth="1"/>
    <col min="4866" max="4866" width="9.7109375" customWidth="1"/>
    <col min="4867" max="4868" width="15.42578125" customWidth="1"/>
    <col min="4869" max="4869" width="17" customWidth="1"/>
    <col min="4870" max="4870" width="4" customWidth="1"/>
    <col min="4871" max="4871" width="18.7109375" customWidth="1"/>
    <col min="4872" max="4872" width="18.140625" customWidth="1"/>
    <col min="4873" max="4873" width="15.7109375" customWidth="1"/>
    <col min="4874" max="4874" width="3.5703125" customWidth="1"/>
    <col min="4875" max="4875" width="18.7109375" customWidth="1"/>
    <col min="4876" max="4876" width="15.42578125" customWidth="1"/>
    <col min="4877" max="4877" width="15.7109375" customWidth="1"/>
    <col min="4878" max="4878" width="0.140625" customWidth="1"/>
    <col min="4879" max="4879" width="0" hidden="1" customWidth="1"/>
    <col min="4880" max="4881" width="0.140625" customWidth="1"/>
    <col min="4882" max="4882" width="2.7109375" customWidth="1"/>
    <col min="4883" max="4883" width="12.7109375" customWidth="1"/>
    <col min="4884" max="4884" width="1.7109375" customWidth="1"/>
    <col min="4885" max="4885" width="12.7109375" customWidth="1"/>
    <col min="4886" max="4886" width="4.140625" customWidth="1"/>
    <col min="4887" max="4887" width="13.7109375" customWidth="1"/>
    <col min="4888" max="4888" width="2.7109375" customWidth="1"/>
    <col min="4889" max="4889" width="13.7109375" customWidth="1"/>
    <col min="4890" max="4890" width="2.7109375" customWidth="1"/>
    <col min="4891" max="4891" width="9.140625" customWidth="1"/>
    <col min="4892" max="4892" width="30.7109375" customWidth="1"/>
    <col min="4894" max="4894" width="14.140625" customWidth="1"/>
    <col min="4897" max="4897" width="14.28515625" customWidth="1"/>
    <col min="4947" max="4947" width="6" customWidth="1"/>
    <col min="4948" max="4955" width="0" hidden="1" customWidth="1"/>
    <col min="4956" max="4956" width="18.42578125" customWidth="1"/>
    <col min="4957" max="4957" width="0.140625" customWidth="1"/>
    <col min="4958" max="4959" width="0" hidden="1" customWidth="1"/>
    <col min="4960" max="4960" width="0.28515625" customWidth="1"/>
    <col min="4961" max="4961" width="0" hidden="1" customWidth="1"/>
    <col min="5121" max="5121" width="19.7109375" customWidth="1"/>
    <col min="5122" max="5122" width="9.7109375" customWidth="1"/>
    <col min="5123" max="5124" width="15.42578125" customWidth="1"/>
    <col min="5125" max="5125" width="17" customWidth="1"/>
    <col min="5126" max="5126" width="4" customWidth="1"/>
    <col min="5127" max="5127" width="18.7109375" customWidth="1"/>
    <col min="5128" max="5128" width="18.140625" customWidth="1"/>
    <col min="5129" max="5129" width="15.7109375" customWidth="1"/>
    <col min="5130" max="5130" width="3.5703125" customWidth="1"/>
    <col min="5131" max="5131" width="18.7109375" customWidth="1"/>
    <col min="5132" max="5132" width="15.42578125" customWidth="1"/>
    <col min="5133" max="5133" width="15.7109375" customWidth="1"/>
    <col min="5134" max="5134" width="0.140625" customWidth="1"/>
    <col min="5135" max="5135" width="0" hidden="1" customWidth="1"/>
    <col min="5136" max="5137" width="0.140625" customWidth="1"/>
    <col min="5138" max="5138" width="2.7109375" customWidth="1"/>
    <col min="5139" max="5139" width="12.7109375" customWidth="1"/>
    <col min="5140" max="5140" width="1.7109375" customWidth="1"/>
    <col min="5141" max="5141" width="12.7109375" customWidth="1"/>
    <col min="5142" max="5142" width="4.140625" customWidth="1"/>
    <col min="5143" max="5143" width="13.7109375" customWidth="1"/>
    <col min="5144" max="5144" width="2.7109375" customWidth="1"/>
    <col min="5145" max="5145" width="13.7109375" customWidth="1"/>
    <col min="5146" max="5146" width="2.7109375" customWidth="1"/>
    <col min="5147" max="5147" width="9.140625" customWidth="1"/>
    <col min="5148" max="5148" width="30.7109375" customWidth="1"/>
    <col min="5150" max="5150" width="14.140625" customWidth="1"/>
    <col min="5153" max="5153" width="14.28515625" customWidth="1"/>
    <col min="5203" max="5203" width="6" customWidth="1"/>
    <col min="5204" max="5211" width="0" hidden="1" customWidth="1"/>
    <col min="5212" max="5212" width="18.42578125" customWidth="1"/>
    <col min="5213" max="5213" width="0.140625" customWidth="1"/>
    <col min="5214" max="5215" width="0" hidden="1" customWidth="1"/>
    <col min="5216" max="5216" width="0.28515625" customWidth="1"/>
    <col min="5217" max="5217" width="0" hidden="1" customWidth="1"/>
    <col min="5377" max="5377" width="19.7109375" customWidth="1"/>
    <col min="5378" max="5378" width="9.7109375" customWidth="1"/>
    <col min="5379" max="5380" width="15.42578125" customWidth="1"/>
    <col min="5381" max="5381" width="17" customWidth="1"/>
    <col min="5382" max="5382" width="4" customWidth="1"/>
    <col min="5383" max="5383" width="18.7109375" customWidth="1"/>
    <col min="5384" max="5384" width="18.140625" customWidth="1"/>
    <col min="5385" max="5385" width="15.7109375" customWidth="1"/>
    <col min="5386" max="5386" width="3.5703125" customWidth="1"/>
    <col min="5387" max="5387" width="18.7109375" customWidth="1"/>
    <col min="5388" max="5388" width="15.42578125" customWidth="1"/>
    <col min="5389" max="5389" width="15.7109375" customWidth="1"/>
    <col min="5390" max="5390" width="0.140625" customWidth="1"/>
    <col min="5391" max="5391" width="0" hidden="1" customWidth="1"/>
    <col min="5392" max="5393" width="0.140625" customWidth="1"/>
    <col min="5394" max="5394" width="2.7109375" customWidth="1"/>
    <col min="5395" max="5395" width="12.7109375" customWidth="1"/>
    <col min="5396" max="5396" width="1.7109375" customWidth="1"/>
    <col min="5397" max="5397" width="12.7109375" customWidth="1"/>
    <col min="5398" max="5398" width="4.140625" customWidth="1"/>
    <col min="5399" max="5399" width="13.7109375" customWidth="1"/>
    <col min="5400" max="5400" width="2.7109375" customWidth="1"/>
    <col min="5401" max="5401" width="13.7109375" customWidth="1"/>
    <col min="5402" max="5402" width="2.7109375" customWidth="1"/>
    <col min="5403" max="5403" width="9.140625" customWidth="1"/>
    <col min="5404" max="5404" width="30.7109375" customWidth="1"/>
    <col min="5406" max="5406" width="14.140625" customWidth="1"/>
    <col min="5409" max="5409" width="14.28515625" customWidth="1"/>
    <col min="5459" max="5459" width="6" customWidth="1"/>
    <col min="5460" max="5467" width="0" hidden="1" customWidth="1"/>
    <col min="5468" max="5468" width="18.42578125" customWidth="1"/>
    <col min="5469" max="5469" width="0.140625" customWidth="1"/>
    <col min="5470" max="5471" width="0" hidden="1" customWidth="1"/>
    <col min="5472" max="5472" width="0.28515625" customWidth="1"/>
    <col min="5473" max="5473" width="0" hidden="1" customWidth="1"/>
    <col min="5633" max="5633" width="19.7109375" customWidth="1"/>
    <col min="5634" max="5634" width="9.7109375" customWidth="1"/>
    <col min="5635" max="5636" width="15.42578125" customWidth="1"/>
    <col min="5637" max="5637" width="17" customWidth="1"/>
    <col min="5638" max="5638" width="4" customWidth="1"/>
    <col min="5639" max="5639" width="18.7109375" customWidth="1"/>
    <col min="5640" max="5640" width="18.140625" customWidth="1"/>
    <col min="5641" max="5641" width="15.7109375" customWidth="1"/>
    <col min="5642" max="5642" width="3.5703125" customWidth="1"/>
    <col min="5643" max="5643" width="18.7109375" customWidth="1"/>
    <col min="5644" max="5644" width="15.42578125" customWidth="1"/>
    <col min="5645" max="5645" width="15.7109375" customWidth="1"/>
    <col min="5646" max="5646" width="0.140625" customWidth="1"/>
    <col min="5647" max="5647" width="0" hidden="1" customWidth="1"/>
    <col min="5648" max="5649" width="0.140625" customWidth="1"/>
    <col min="5650" max="5650" width="2.7109375" customWidth="1"/>
    <col min="5651" max="5651" width="12.7109375" customWidth="1"/>
    <col min="5652" max="5652" width="1.7109375" customWidth="1"/>
    <col min="5653" max="5653" width="12.7109375" customWidth="1"/>
    <col min="5654" max="5654" width="4.140625" customWidth="1"/>
    <col min="5655" max="5655" width="13.7109375" customWidth="1"/>
    <col min="5656" max="5656" width="2.7109375" customWidth="1"/>
    <col min="5657" max="5657" width="13.7109375" customWidth="1"/>
    <col min="5658" max="5658" width="2.7109375" customWidth="1"/>
    <col min="5659" max="5659" width="9.140625" customWidth="1"/>
    <col min="5660" max="5660" width="30.7109375" customWidth="1"/>
    <col min="5662" max="5662" width="14.140625" customWidth="1"/>
    <col min="5665" max="5665" width="14.28515625" customWidth="1"/>
    <col min="5715" max="5715" width="6" customWidth="1"/>
    <col min="5716" max="5723" width="0" hidden="1" customWidth="1"/>
    <col min="5724" max="5724" width="18.42578125" customWidth="1"/>
    <col min="5725" max="5725" width="0.140625" customWidth="1"/>
    <col min="5726" max="5727" width="0" hidden="1" customWidth="1"/>
    <col min="5728" max="5728" width="0.28515625" customWidth="1"/>
    <col min="5729" max="5729" width="0" hidden="1" customWidth="1"/>
    <col min="5889" max="5889" width="19.7109375" customWidth="1"/>
    <col min="5890" max="5890" width="9.7109375" customWidth="1"/>
    <col min="5891" max="5892" width="15.42578125" customWidth="1"/>
    <col min="5893" max="5893" width="17" customWidth="1"/>
    <col min="5894" max="5894" width="4" customWidth="1"/>
    <col min="5895" max="5895" width="18.7109375" customWidth="1"/>
    <col min="5896" max="5896" width="18.140625" customWidth="1"/>
    <col min="5897" max="5897" width="15.7109375" customWidth="1"/>
    <col min="5898" max="5898" width="3.5703125" customWidth="1"/>
    <col min="5899" max="5899" width="18.7109375" customWidth="1"/>
    <col min="5900" max="5900" width="15.42578125" customWidth="1"/>
    <col min="5901" max="5901" width="15.7109375" customWidth="1"/>
    <col min="5902" max="5902" width="0.140625" customWidth="1"/>
    <col min="5903" max="5903" width="0" hidden="1" customWidth="1"/>
    <col min="5904" max="5905" width="0.140625" customWidth="1"/>
    <col min="5906" max="5906" width="2.7109375" customWidth="1"/>
    <col min="5907" max="5907" width="12.7109375" customWidth="1"/>
    <col min="5908" max="5908" width="1.7109375" customWidth="1"/>
    <col min="5909" max="5909" width="12.7109375" customWidth="1"/>
    <col min="5910" max="5910" width="4.140625" customWidth="1"/>
    <col min="5911" max="5911" width="13.7109375" customWidth="1"/>
    <col min="5912" max="5912" width="2.7109375" customWidth="1"/>
    <col min="5913" max="5913" width="13.7109375" customWidth="1"/>
    <col min="5914" max="5914" width="2.7109375" customWidth="1"/>
    <col min="5915" max="5915" width="9.140625" customWidth="1"/>
    <col min="5916" max="5916" width="30.7109375" customWidth="1"/>
    <col min="5918" max="5918" width="14.140625" customWidth="1"/>
    <col min="5921" max="5921" width="14.28515625" customWidth="1"/>
    <col min="5971" max="5971" width="6" customWidth="1"/>
    <col min="5972" max="5979" width="0" hidden="1" customWidth="1"/>
    <col min="5980" max="5980" width="18.42578125" customWidth="1"/>
    <col min="5981" max="5981" width="0.140625" customWidth="1"/>
    <col min="5982" max="5983" width="0" hidden="1" customWidth="1"/>
    <col min="5984" max="5984" width="0.28515625" customWidth="1"/>
    <col min="5985" max="5985" width="0" hidden="1" customWidth="1"/>
    <col min="6145" max="6145" width="19.7109375" customWidth="1"/>
    <col min="6146" max="6146" width="9.7109375" customWidth="1"/>
    <col min="6147" max="6148" width="15.42578125" customWidth="1"/>
    <col min="6149" max="6149" width="17" customWidth="1"/>
    <col min="6150" max="6150" width="4" customWidth="1"/>
    <col min="6151" max="6151" width="18.7109375" customWidth="1"/>
    <col min="6152" max="6152" width="18.140625" customWidth="1"/>
    <col min="6153" max="6153" width="15.7109375" customWidth="1"/>
    <col min="6154" max="6154" width="3.5703125" customWidth="1"/>
    <col min="6155" max="6155" width="18.7109375" customWidth="1"/>
    <col min="6156" max="6156" width="15.42578125" customWidth="1"/>
    <col min="6157" max="6157" width="15.7109375" customWidth="1"/>
    <col min="6158" max="6158" width="0.140625" customWidth="1"/>
    <col min="6159" max="6159" width="0" hidden="1" customWidth="1"/>
    <col min="6160" max="6161" width="0.140625" customWidth="1"/>
    <col min="6162" max="6162" width="2.7109375" customWidth="1"/>
    <col min="6163" max="6163" width="12.7109375" customWidth="1"/>
    <col min="6164" max="6164" width="1.7109375" customWidth="1"/>
    <col min="6165" max="6165" width="12.7109375" customWidth="1"/>
    <col min="6166" max="6166" width="4.140625" customWidth="1"/>
    <col min="6167" max="6167" width="13.7109375" customWidth="1"/>
    <col min="6168" max="6168" width="2.7109375" customWidth="1"/>
    <col min="6169" max="6169" width="13.7109375" customWidth="1"/>
    <col min="6170" max="6170" width="2.7109375" customWidth="1"/>
    <col min="6171" max="6171" width="9.140625" customWidth="1"/>
    <col min="6172" max="6172" width="30.7109375" customWidth="1"/>
    <col min="6174" max="6174" width="14.140625" customWidth="1"/>
    <col min="6177" max="6177" width="14.28515625" customWidth="1"/>
    <col min="6227" max="6227" width="6" customWidth="1"/>
    <col min="6228" max="6235" width="0" hidden="1" customWidth="1"/>
    <col min="6236" max="6236" width="18.42578125" customWidth="1"/>
    <col min="6237" max="6237" width="0.140625" customWidth="1"/>
    <col min="6238" max="6239" width="0" hidden="1" customWidth="1"/>
    <col min="6240" max="6240" width="0.28515625" customWidth="1"/>
    <col min="6241" max="6241" width="0" hidden="1" customWidth="1"/>
    <col min="6401" max="6401" width="19.7109375" customWidth="1"/>
    <col min="6402" max="6402" width="9.7109375" customWidth="1"/>
    <col min="6403" max="6404" width="15.42578125" customWidth="1"/>
    <col min="6405" max="6405" width="17" customWidth="1"/>
    <col min="6406" max="6406" width="4" customWidth="1"/>
    <col min="6407" max="6407" width="18.7109375" customWidth="1"/>
    <col min="6408" max="6408" width="18.140625" customWidth="1"/>
    <col min="6409" max="6409" width="15.7109375" customWidth="1"/>
    <col min="6410" max="6410" width="3.5703125" customWidth="1"/>
    <col min="6411" max="6411" width="18.7109375" customWidth="1"/>
    <col min="6412" max="6412" width="15.42578125" customWidth="1"/>
    <col min="6413" max="6413" width="15.7109375" customWidth="1"/>
    <col min="6414" max="6414" width="0.140625" customWidth="1"/>
    <col min="6415" max="6415" width="0" hidden="1" customWidth="1"/>
    <col min="6416" max="6417" width="0.140625" customWidth="1"/>
    <col min="6418" max="6418" width="2.7109375" customWidth="1"/>
    <col min="6419" max="6419" width="12.7109375" customWidth="1"/>
    <col min="6420" max="6420" width="1.7109375" customWidth="1"/>
    <col min="6421" max="6421" width="12.7109375" customWidth="1"/>
    <col min="6422" max="6422" width="4.140625" customWidth="1"/>
    <col min="6423" max="6423" width="13.7109375" customWidth="1"/>
    <col min="6424" max="6424" width="2.7109375" customWidth="1"/>
    <col min="6425" max="6425" width="13.7109375" customWidth="1"/>
    <col min="6426" max="6426" width="2.7109375" customWidth="1"/>
    <col min="6427" max="6427" width="9.140625" customWidth="1"/>
    <col min="6428" max="6428" width="30.7109375" customWidth="1"/>
    <col min="6430" max="6430" width="14.140625" customWidth="1"/>
    <col min="6433" max="6433" width="14.28515625" customWidth="1"/>
    <col min="6483" max="6483" width="6" customWidth="1"/>
    <col min="6484" max="6491" width="0" hidden="1" customWidth="1"/>
    <col min="6492" max="6492" width="18.42578125" customWidth="1"/>
    <col min="6493" max="6493" width="0.140625" customWidth="1"/>
    <col min="6494" max="6495" width="0" hidden="1" customWidth="1"/>
    <col min="6496" max="6496" width="0.28515625" customWidth="1"/>
    <col min="6497" max="6497" width="0" hidden="1" customWidth="1"/>
    <col min="6657" max="6657" width="19.7109375" customWidth="1"/>
    <col min="6658" max="6658" width="9.7109375" customWidth="1"/>
    <col min="6659" max="6660" width="15.42578125" customWidth="1"/>
    <col min="6661" max="6661" width="17" customWidth="1"/>
    <col min="6662" max="6662" width="4" customWidth="1"/>
    <col min="6663" max="6663" width="18.7109375" customWidth="1"/>
    <col min="6664" max="6664" width="18.140625" customWidth="1"/>
    <col min="6665" max="6665" width="15.7109375" customWidth="1"/>
    <col min="6666" max="6666" width="3.5703125" customWidth="1"/>
    <col min="6667" max="6667" width="18.7109375" customWidth="1"/>
    <col min="6668" max="6668" width="15.42578125" customWidth="1"/>
    <col min="6669" max="6669" width="15.7109375" customWidth="1"/>
    <col min="6670" max="6670" width="0.140625" customWidth="1"/>
    <col min="6671" max="6671" width="0" hidden="1" customWidth="1"/>
    <col min="6672" max="6673" width="0.140625" customWidth="1"/>
    <col min="6674" max="6674" width="2.7109375" customWidth="1"/>
    <col min="6675" max="6675" width="12.7109375" customWidth="1"/>
    <col min="6676" max="6676" width="1.7109375" customWidth="1"/>
    <col min="6677" max="6677" width="12.7109375" customWidth="1"/>
    <col min="6678" max="6678" width="4.140625" customWidth="1"/>
    <col min="6679" max="6679" width="13.7109375" customWidth="1"/>
    <col min="6680" max="6680" width="2.7109375" customWidth="1"/>
    <col min="6681" max="6681" width="13.7109375" customWidth="1"/>
    <col min="6682" max="6682" width="2.7109375" customWidth="1"/>
    <col min="6683" max="6683" width="9.140625" customWidth="1"/>
    <col min="6684" max="6684" width="30.7109375" customWidth="1"/>
    <col min="6686" max="6686" width="14.140625" customWidth="1"/>
    <col min="6689" max="6689" width="14.28515625" customWidth="1"/>
    <col min="6739" max="6739" width="6" customWidth="1"/>
    <col min="6740" max="6747" width="0" hidden="1" customWidth="1"/>
    <col min="6748" max="6748" width="18.42578125" customWidth="1"/>
    <col min="6749" max="6749" width="0.140625" customWidth="1"/>
    <col min="6750" max="6751" width="0" hidden="1" customWidth="1"/>
    <col min="6752" max="6752" width="0.28515625" customWidth="1"/>
    <col min="6753" max="6753" width="0" hidden="1" customWidth="1"/>
    <col min="6913" max="6913" width="19.7109375" customWidth="1"/>
    <col min="6914" max="6914" width="9.7109375" customWidth="1"/>
    <col min="6915" max="6916" width="15.42578125" customWidth="1"/>
    <col min="6917" max="6917" width="17" customWidth="1"/>
    <col min="6918" max="6918" width="4" customWidth="1"/>
    <col min="6919" max="6919" width="18.7109375" customWidth="1"/>
    <col min="6920" max="6920" width="18.140625" customWidth="1"/>
    <col min="6921" max="6921" width="15.7109375" customWidth="1"/>
    <col min="6922" max="6922" width="3.5703125" customWidth="1"/>
    <col min="6923" max="6923" width="18.7109375" customWidth="1"/>
    <col min="6924" max="6924" width="15.42578125" customWidth="1"/>
    <col min="6925" max="6925" width="15.7109375" customWidth="1"/>
    <col min="6926" max="6926" width="0.140625" customWidth="1"/>
    <col min="6927" max="6927" width="0" hidden="1" customWidth="1"/>
    <col min="6928" max="6929" width="0.140625" customWidth="1"/>
    <col min="6930" max="6930" width="2.7109375" customWidth="1"/>
    <col min="6931" max="6931" width="12.7109375" customWidth="1"/>
    <col min="6932" max="6932" width="1.7109375" customWidth="1"/>
    <col min="6933" max="6933" width="12.7109375" customWidth="1"/>
    <col min="6934" max="6934" width="4.140625" customWidth="1"/>
    <col min="6935" max="6935" width="13.7109375" customWidth="1"/>
    <col min="6936" max="6936" width="2.7109375" customWidth="1"/>
    <col min="6937" max="6937" width="13.7109375" customWidth="1"/>
    <col min="6938" max="6938" width="2.7109375" customWidth="1"/>
    <col min="6939" max="6939" width="9.140625" customWidth="1"/>
    <col min="6940" max="6940" width="30.7109375" customWidth="1"/>
    <col min="6942" max="6942" width="14.140625" customWidth="1"/>
    <col min="6945" max="6945" width="14.28515625" customWidth="1"/>
    <col min="6995" max="6995" width="6" customWidth="1"/>
    <col min="6996" max="7003" width="0" hidden="1" customWidth="1"/>
    <col min="7004" max="7004" width="18.42578125" customWidth="1"/>
    <col min="7005" max="7005" width="0.140625" customWidth="1"/>
    <col min="7006" max="7007" width="0" hidden="1" customWidth="1"/>
    <col min="7008" max="7008" width="0.28515625" customWidth="1"/>
    <col min="7009" max="7009" width="0" hidden="1" customWidth="1"/>
    <col min="7169" max="7169" width="19.7109375" customWidth="1"/>
    <col min="7170" max="7170" width="9.7109375" customWidth="1"/>
    <col min="7171" max="7172" width="15.42578125" customWidth="1"/>
    <col min="7173" max="7173" width="17" customWidth="1"/>
    <col min="7174" max="7174" width="4" customWidth="1"/>
    <col min="7175" max="7175" width="18.7109375" customWidth="1"/>
    <col min="7176" max="7176" width="18.140625" customWidth="1"/>
    <col min="7177" max="7177" width="15.7109375" customWidth="1"/>
    <col min="7178" max="7178" width="3.5703125" customWidth="1"/>
    <col min="7179" max="7179" width="18.7109375" customWidth="1"/>
    <col min="7180" max="7180" width="15.42578125" customWidth="1"/>
    <col min="7181" max="7181" width="15.7109375" customWidth="1"/>
    <col min="7182" max="7182" width="0.140625" customWidth="1"/>
    <col min="7183" max="7183" width="0" hidden="1" customWidth="1"/>
    <col min="7184" max="7185" width="0.140625" customWidth="1"/>
    <col min="7186" max="7186" width="2.7109375" customWidth="1"/>
    <col min="7187" max="7187" width="12.7109375" customWidth="1"/>
    <col min="7188" max="7188" width="1.7109375" customWidth="1"/>
    <col min="7189" max="7189" width="12.7109375" customWidth="1"/>
    <col min="7190" max="7190" width="4.140625" customWidth="1"/>
    <col min="7191" max="7191" width="13.7109375" customWidth="1"/>
    <col min="7192" max="7192" width="2.7109375" customWidth="1"/>
    <col min="7193" max="7193" width="13.7109375" customWidth="1"/>
    <col min="7194" max="7194" width="2.7109375" customWidth="1"/>
    <col min="7195" max="7195" width="9.140625" customWidth="1"/>
    <col min="7196" max="7196" width="30.7109375" customWidth="1"/>
    <col min="7198" max="7198" width="14.140625" customWidth="1"/>
    <col min="7201" max="7201" width="14.28515625" customWidth="1"/>
    <col min="7251" max="7251" width="6" customWidth="1"/>
    <col min="7252" max="7259" width="0" hidden="1" customWidth="1"/>
    <col min="7260" max="7260" width="18.42578125" customWidth="1"/>
    <col min="7261" max="7261" width="0.140625" customWidth="1"/>
    <col min="7262" max="7263" width="0" hidden="1" customWidth="1"/>
    <col min="7264" max="7264" width="0.28515625" customWidth="1"/>
    <col min="7265" max="7265" width="0" hidden="1" customWidth="1"/>
    <col min="7425" max="7425" width="19.7109375" customWidth="1"/>
    <col min="7426" max="7426" width="9.7109375" customWidth="1"/>
    <col min="7427" max="7428" width="15.42578125" customWidth="1"/>
    <col min="7429" max="7429" width="17" customWidth="1"/>
    <col min="7430" max="7430" width="4" customWidth="1"/>
    <col min="7431" max="7431" width="18.7109375" customWidth="1"/>
    <col min="7432" max="7432" width="18.140625" customWidth="1"/>
    <col min="7433" max="7433" width="15.7109375" customWidth="1"/>
    <col min="7434" max="7434" width="3.5703125" customWidth="1"/>
    <col min="7435" max="7435" width="18.7109375" customWidth="1"/>
    <col min="7436" max="7436" width="15.42578125" customWidth="1"/>
    <col min="7437" max="7437" width="15.7109375" customWidth="1"/>
    <col min="7438" max="7438" width="0.140625" customWidth="1"/>
    <col min="7439" max="7439" width="0" hidden="1" customWidth="1"/>
    <col min="7440" max="7441" width="0.140625" customWidth="1"/>
    <col min="7442" max="7442" width="2.7109375" customWidth="1"/>
    <col min="7443" max="7443" width="12.7109375" customWidth="1"/>
    <col min="7444" max="7444" width="1.7109375" customWidth="1"/>
    <col min="7445" max="7445" width="12.7109375" customWidth="1"/>
    <col min="7446" max="7446" width="4.140625" customWidth="1"/>
    <col min="7447" max="7447" width="13.7109375" customWidth="1"/>
    <col min="7448" max="7448" width="2.7109375" customWidth="1"/>
    <col min="7449" max="7449" width="13.7109375" customWidth="1"/>
    <col min="7450" max="7450" width="2.7109375" customWidth="1"/>
    <col min="7451" max="7451" width="9.140625" customWidth="1"/>
    <col min="7452" max="7452" width="30.7109375" customWidth="1"/>
    <col min="7454" max="7454" width="14.140625" customWidth="1"/>
    <col min="7457" max="7457" width="14.28515625" customWidth="1"/>
    <col min="7507" max="7507" width="6" customWidth="1"/>
    <col min="7508" max="7515" width="0" hidden="1" customWidth="1"/>
    <col min="7516" max="7516" width="18.42578125" customWidth="1"/>
    <col min="7517" max="7517" width="0.140625" customWidth="1"/>
    <col min="7518" max="7519" width="0" hidden="1" customWidth="1"/>
    <col min="7520" max="7520" width="0.28515625" customWidth="1"/>
    <col min="7521" max="7521" width="0" hidden="1" customWidth="1"/>
    <col min="7681" max="7681" width="19.7109375" customWidth="1"/>
    <col min="7682" max="7682" width="9.7109375" customWidth="1"/>
    <col min="7683" max="7684" width="15.42578125" customWidth="1"/>
    <col min="7685" max="7685" width="17" customWidth="1"/>
    <col min="7686" max="7686" width="4" customWidth="1"/>
    <col min="7687" max="7687" width="18.7109375" customWidth="1"/>
    <col min="7688" max="7688" width="18.140625" customWidth="1"/>
    <col min="7689" max="7689" width="15.7109375" customWidth="1"/>
    <col min="7690" max="7690" width="3.5703125" customWidth="1"/>
    <col min="7691" max="7691" width="18.7109375" customWidth="1"/>
    <col min="7692" max="7692" width="15.42578125" customWidth="1"/>
    <col min="7693" max="7693" width="15.7109375" customWidth="1"/>
    <col min="7694" max="7694" width="0.140625" customWidth="1"/>
    <col min="7695" max="7695" width="0" hidden="1" customWidth="1"/>
    <col min="7696" max="7697" width="0.140625" customWidth="1"/>
    <col min="7698" max="7698" width="2.7109375" customWidth="1"/>
    <col min="7699" max="7699" width="12.7109375" customWidth="1"/>
    <col min="7700" max="7700" width="1.7109375" customWidth="1"/>
    <col min="7701" max="7701" width="12.7109375" customWidth="1"/>
    <col min="7702" max="7702" width="4.140625" customWidth="1"/>
    <col min="7703" max="7703" width="13.7109375" customWidth="1"/>
    <col min="7704" max="7704" width="2.7109375" customWidth="1"/>
    <col min="7705" max="7705" width="13.7109375" customWidth="1"/>
    <col min="7706" max="7706" width="2.7109375" customWidth="1"/>
    <col min="7707" max="7707" width="9.140625" customWidth="1"/>
    <col min="7708" max="7708" width="30.7109375" customWidth="1"/>
    <col min="7710" max="7710" width="14.140625" customWidth="1"/>
    <col min="7713" max="7713" width="14.28515625" customWidth="1"/>
    <col min="7763" max="7763" width="6" customWidth="1"/>
    <col min="7764" max="7771" width="0" hidden="1" customWidth="1"/>
    <col min="7772" max="7772" width="18.42578125" customWidth="1"/>
    <col min="7773" max="7773" width="0.140625" customWidth="1"/>
    <col min="7774" max="7775" width="0" hidden="1" customWidth="1"/>
    <col min="7776" max="7776" width="0.28515625" customWidth="1"/>
    <col min="7777" max="7777" width="0" hidden="1" customWidth="1"/>
    <col min="7937" max="7937" width="19.7109375" customWidth="1"/>
    <col min="7938" max="7938" width="9.7109375" customWidth="1"/>
    <col min="7939" max="7940" width="15.42578125" customWidth="1"/>
    <col min="7941" max="7941" width="17" customWidth="1"/>
    <col min="7942" max="7942" width="4" customWidth="1"/>
    <col min="7943" max="7943" width="18.7109375" customWidth="1"/>
    <col min="7944" max="7944" width="18.140625" customWidth="1"/>
    <col min="7945" max="7945" width="15.7109375" customWidth="1"/>
    <col min="7946" max="7946" width="3.5703125" customWidth="1"/>
    <col min="7947" max="7947" width="18.7109375" customWidth="1"/>
    <col min="7948" max="7948" width="15.42578125" customWidth="1"/>
    <col min="7949" max="7949" width="15.7109375" customWidth="1"/>
    <col min="7950" max="7950" width="0.140625" customWidth="1"/>
    <col min="7951" max="7951" width="0" hidden="1" customWidth="1"/>
    <col min="7952" max="7953" width="0.140625" customWidth="1"/>
    <col min="7954" max="7954" width="2.7109375" customWidth="1"/>
    <col min="7955" max="7955" width="12.7109375" customWidth="1"/>
    <col min="7956" max="7956" width="1.7109375" customWidth="1"/>
    <col min="7957" max="7957" width="12.7109375" customWidth="1"/>
    <col min="7958" max="7958" width="4.140625" customWidth="1"/>
    <col min="7959" max="7959" width="13.7109375" customWidth="1"/>
    <col min="7960" max="7960" width="2.7109375" customWidth="1"/>
    <col min="7961" max="7961" width="13.7109375" customWidth="1"/>
    <col min="7962" max="7962" width="2.7109375" customWidth="1"/>
    <col min="7963" max="7963" width="9.140625" customWidth="1"/>
    <col min="7964" max="7964" width="30.7109375" customWidth="1"/>
    <col min="7966" max="7966" width="14.140625" customWidth="1"/>
    <col min="7969" max="7969" width="14.28515625" customWidth="1"/>
    <col min="8019" max="8019" width="6" customWidth="1"/>
    <col min="8020" max="8027" width="0" hidden="1" customWidth="1"/>
    <col min="8028" max="8028" width="18.42578125" customWidth="1"/>
    <col min="8029" max="8029" width="0.140625" customWidth="1"/>
    <col min="8030" max="8031" width="0" hidden="1" customWidth="1"/>
    <col min="8032" max="8032" width="0.28515625" customWidth="1"/>
    <col min="8033" max="8033" width="0" hidden="1" customWidth="1"/>
    <col min="8193" max="8193" width="19.7109375" customWidth="1"/>
    <col min="8194" max="8194" width="9.7109375" customWidth="1"/>
    <col min="8195" max="8196" width="15.42578125" customWidth="1"/>
    <col min="8197" max="8197" width="17" customWidth="1"/>
    <col min="8198" max="8198" width="4" customWidth="1"/>
    <col min="8199" max="8199" width="18.7109375" customWidth="1"/>
    <col min="8200" max="8200" width="18.140625" customWidth="1"/>
    <col min="8201" max="8201" width="15.7109375" customWidth="1"/>
    <col min="8202" max="8202" width="3.5703125" customWidth="1"/>
    <col min="8203" max="8203" width="18.7109375" customWidth="1"/>
    <col min="8204" max="8204" width="15.42578125" customWidth="1"/>
    <col min="8205" max="8205" width="15.7109375" customWidth="1"/>
    <col min="8206" max="8206" width="0.140625" customWidth="1"/>
    <col min="8207" max="8207" width="0" hidden="1" customWidth="1"/>
    <col min="8208" max="8209" width="0.140625" customWidth="1"/>
    <col min="8210" max="8210" width="2.7109375" customWidth="1"/>
    <col min="8211" max="8211" width="12.7109375" customWidth="1"/>
    <col min="8212" max="8212" width="1.7109375" customWidth="1"/>
    <col min="8213" max="8213" width="12.7109375" customWidth="1"/>
    <col min="8214" max="8214" width="4.140625" customWidth="1"/>
    <col min="8215" max="8215" width="13.7109375" customWidth="1"/>
    <col min="8216" max="8216" width="2.7109375" customWidth="1"/>
    <col min="8217" max="8217" width="13.7109375" customWidth="1"/>
    <col min="8218" max="8218" width="2.7109375" customWidth="1"/>
    <col min="8219" max="8219" width="9.140625" customWidth="1"/>
    <col min="8220" max="8220" width="30.7109375" customWidth="1"/>
    <col min="8222" max="8222" width="14.140625" customWidth="1"/>
    <col min="8225" max="8225" width="14.28515625" customWidth="1"/>
    <col min="8275" max="8275" width="6" customWidth="1"/>
    <col min="8276" max="8283" width="0" hidden="1" customWidth="1"/>
    <col min="8284" max="8284" width="18.42578125" customWidth="1"/>
    <col min="8285" max="8285" width="0.140625" customWidth="1"/>
    <col min="8286" max="8287" width="0" hidden="1" customWidth="1"/>
    <col min="8288" max="8288" width="0.28515625" customWidth="1"/>
    <col min="8289" max="8289" width="0" hidden="1" customWidth="1"/>
    <col min="8449" max="8449" width="19.7109375" customWidth="1"/>
    <col min="8450" max="8450" width="9.7109375" customWidth="1"/>
    <col min="8451" max="8452" width="15.42578125" customWidth="1"/>
    <col min="8453" max="8453" width="17" customWidth="1"/>
    <col min="8454" max="8454" width="4" customWidth="1"/>
    <col min="8455" max="8455" width="18.7109375" customWidth="1"/>
    <col min="8456" max="8456" width="18.140625" customWidth="1"/>
    <col min="8457" max="8457" width="15.7109375" customWidth="1"/>
    <col min="8458" max="8458" width="3.5703125" customWidth="1"/>
    <col min="8459" max="8459" width="18.7109375" customWidth="1"/>
    <col min="8460" max="8460" width="15.42578125" customWidth="1"/>
    <col min="8461" max="8461" width="15.7109375" customWidth="1"/>
    <col min="8462" max="8462" width="0.140625" customWidth="1"/>
    <col min="8463" max="8463" width="0" hidden="1" customWidth="1"/>
    <col min="8464" max="8465" width="0.140625" customWidth="1"/>
    <col min="8466" max="8466" width="2.7109375" customWidth="1"/>
    <col min="8467" max="8467" width="12.7109375" customWidth="1"/>
    <col min="8468" max="8468" width="1.7109375" customWidth="1"/>
    <col min="8469" max="8469" width="12.7109375" customWidth="1"/>
    <col min="8470" max="8470" width="4.140625" customWidth="1"/>
    <col min="8471" max="8471" width="13.7109375" customWidth="1"/>
    <col min="8472" max="8472" width="2.7109375" customWidth="1"/>
    <col min="8473" max="8473" width="13.7109375" customWidth="1"/>
    <col min="8474" max="8474" width="2.7109375" customWidth="1"/>
    <col min="8475" max="8475" width="9.140625" customWidth="1"/>
    <col min="8476" max="8476" width="30.7109375" customWidth="1"/>
    <col min="8478" max="8478" width="14.140625" customWidth="1"/>
    <col min="8481" max="8481" width="14.28515625" customWidth="1"/>
    <col min="8531" max="8531" width="6" customWidth="1"/>
    <col min="8532" max="8539" width="0" hidden="1" customWidth="1"/>
    <col min="8540" max="8540" width="18.42578125" customWidth="1"/>
    <col min="8541" max="8541" width="0.140625" customWidth="1"/>
    <col min="8542" max="8543" width="0" hidden="1" customWidth="1"/>
    <col min="8544" max="8544" width="0.28515625" customWidth="1"/>
    <col min="8545" max="8545" width="0" hidden="1" customWidth="1"/>
    <col min="8705" max="8705" width="19.7109375" customWidth="1"/>
    <col min="8706" max="8706" width="9.7109375" customWidth="1"/>
    <col min="8707" max="8708" width="15.42578125" customWidth="1"/>
    <col min="8709" max="8709" width="17" customWidth="1"/>
    <col min="8710" max="8710" width="4" customWidth="1"/>
    <col min="8711" max="8711" width="18.7109375" customWidth="1"/>
    <col min="8712" max="8712" width="18.140625" customWidth="1"/>
    <col min="8713" max="8713" width="15.7109375" customWidth="1"/>
    <col min="8714" max="8714" width="3.5703125" customWidth="1"/>
    <col min="8715" max="8715" width="18.7109375" customWidth="1"/>
    <col min="8716" max="8716" width="15.42578125" customWidth="1"/>
    <col min="8717" max="8717" width="15.7109375" customWidth="1"/>
    <col min="8718" max="8718" width="0.140625" customWidth="1"/>
    <col min="8719" max="8719" width="0" hidden="1" customWidth="1"/>
    <col min="8720" max="8721" width="0.140625" customWidth="1"/>
    <col min="8722" max="8722" width="2.7109375" customWidth="1"/>
    <col min="8723" max="8723" width="12.7109375" customWidth="1"/>
    <col min="8724" max="8724" width="1.7109375" customWidth="1"/>
    <col min="8725" max="8725" width="12.7109375" customWidth="1"/>
    <col min="8726" max="8726" width="4.140625" customWidth="1"/>
    <col min="8727" max="8727" width="13.7109375" customWidth="1"/>
    <col min="8728" max="8728" width="2.7109375" customWidth="1"/>
    <col min="8729" max="8729" width="13.7109375" customWidth="1"/>
    <col min="8730" max="8730" width="2.7109375" customWidth="1"/>
    <col min="8731" max="8731" width="9.140625" customWidth="1"/>
    <col min="8732" max="8732" width="30.7109375" customWidth="1"/>
    <col min="8734" max="8734" width="14.140625" customWidth="1"/>
    <col min="8737" max="8737" width="14.28515625" customWidth="1"/>
    <col min="8787" max="8787" width="6" customWidth="1"/>
    <col min="8788" max="8795" width="0" hidden="1" customWidth="1"/>
    <col min="8796" max="8796" width="18.42578125" customWidth="1"/>
    <col min="8797" max="8797" width="0.140625" customWidth="1"/>
    <col min="8798" max="8799" width="0" hidden="1" customWidth="1"/>
    <col min="8800" max="8800" width="0.28515625" customWidth="1"/>
    <col min="8801" max="8801" width="0" hidden="1" customWidth="1"/>
    <col min="8961" max="8961" width="19.7109375" customWidth="1"/>
    <col min="8962" max="8962" width="9.7109375" customWidth="1"/>
    <col min="8963" max="8964" width="15.42578125" customWidth="1"/>
    <col min="8965" max="8965" width="17" customWidth="1"/>
    <col min="8966" max="8966" width="4" customWidth="1"/>
    <col min="8967" max="8967" width="18.7109375" customWidth="1"/>
    <col min="8968" max="8968" width="18.140625" customWidth="1"/>
    <col min="8969" max="8969" width="15.7109375" customWidth="1"/>
    <col min="8970" max="8970" width="3.5703125" customWidth="1"/>
    <col min="8971" max="8971" width="18.7109375" customWidth="1"/>
    <col min="8972" max="8972" width="15.42578125" customWidth="1"/>
    <col min="8973" max="8973" width="15.7109375" customWidth="1"/>
    <col min="8974" max="8974" width="0.140625" customWidth="1"/>
    <col min="8975" max="8975" width="0" hidden="1" customWidth="1"/>
    <col min="8976" max="8977" width="0.140625" customWidth="1"/>
    <col min="8978" max="8978" width="2.7109375" customWidth="1"/>
    <col min="8979" max="8979" width="12.7109375" customWidth="1"/>
    <col min="8980" max="8980" width="1.7109375" customWidth="1"/>
    <col min="8981" max="8981" width="12.7109375" customWidth="1"/>
    <col min="8982" max="8982" width="4.140625" customWidth="1"/>
    <col min="8983" max="8983" width="13.7109375" customWidth="1"/>
    <col min="8984" max="8984" width="2.7109375" customWidth="1"/>
    <col min="8985" max="8985" width="13.7109375" customWidth="1"/>
    <col min="8986" max="8986" width="2.7109375" customWidth="1"/>
    <col min="8987" max="8987" width="9.140625" customWidth="1"/>
    <col min="8988" max="8988" width="30.7109375" customWidth="1"/>
    <col min="8990" max="8990" width="14.140625" customWidth="1"/>
    <col min="8993" max="8993" width="14.28515625" customWidth="1"/>
    <col min="9043" max="9043" width="6" customWidth="1"/>
    <col min="9044" max="9051" width="0" hidden="1" customWidth="1"/>
    <col min="9052" max="9052" width="18.42578125" customWidth="1"/>
    <col min="9053" max="9053" width="0.140625" customWidth="1"/>
    <col min="9054" max="9055" width="0" hidden="1" customWidth="1"/>
    <col min="9056" max="9056" width="0.28515625" customWidth="1"/>
    <col min="9057" max="9057" width="0" hidden="1" customWidth="1"/>
    <col min="9217" max="9217" width="19.7109375" customWidth="1"/>
    <col min="9218" max="9218" width="9.7109375" customWidth="1"/>
    <col min="9219" max="9220" width="15.42578125" customWidth="1"/>
    <col min="9221" max="9221" width="17" customWidth="1"/>
    <col min="9222" max="9222" width="4" customWidth="1"/>
    <col min="9223" max="9223" width="18.7109375" customWidth="1"/>
    <col min="9224" max="9224" width="18.140625" customWidth="1"/>
    <col min="9225" max="9225" width="15.7109375" customWidth="1"/>
    <col min="9226" max="9226" width="3.5703125" customWidth="1"/>
    <col min="9227" max="9227" width="18.7109375" customWidth="1"/>
    <col min="9228" max="9228" width="15.42578125" customWidth="1"/>
    <col min="9229" max="9229" width="15.7109375" customWidth="1"/>
    <col min="9230" max="9230" width="0.140625" customWidth="1"/>
    <col min="9231" max="9231" width="0" hidden="1" customWidth="1"/>
    <col min="9232" max="9233" width="0.140625" customWidth="1"/>
    <col min="9234" max="9234" width="2.7109375" customWidth="1"/>
    <col min="9235" max="9235" width="12.7109375" customWidth="1"/>
    <col min="9236" max="9236" width="1.7109375" customWidth="1"/>
    <col min="9237" max="9237" width="12.7109375" customWidth="1"/>
    <col min="9238" max="9238" width="4.140625" customWidth="1"/>
    <col min="9239" max="9239" width="13.7109375" customWidth="1"/>
    <col min="9240" max="9240" width="2.7109375" customWidth="1"/>
    <col min="9241" max="9241" width="13.7109375" customWidth="1"/>
    <col min="9242" max="9242" width="2.7109375" customWidth="1"/>
    <col min="9243" max="9243" width="9.140625" customWidth="1"/>
    <col min="9244" max="9244" width="30.7109375" customWidth="1"/>
    <col min="9246" max="9246" width="14.140625" customWidth="1"/>
    <col min="9249" max="9249" width="14.28515625" customWidth="1"/>
    <col min="9299" max="9299" width="6" customWidth="1"/>
    <col min="9300" max="9307" width="0" hidden="1" customWidth="1"/>
    <col min="9308" max="9308" width="18.42578125" customWidth="1"/>
    <col min="9309" max="9309" width="0.140625" customWidth="1"/>
    <col min="9310" max="9311" width="0" hidden="1" customWidth="1"/>
    <col min="9312" max="9312" width="0.28515625" customWidth="1"/>
    <col min="9313" max="9313" width="0" hidden="1" customWidth="1"/>
    <col min="9473" max="9473" width="19.7109375" customWidth="1"/>
    <col min="9474" max="9474" width="9.7109375" customWidth="1"/>
    <col min="9475" max="9476" width="15.42578125" customWidth="1"/>
    <col min="9477" max="9477" width="17" customWidth="1"/>
    <col min="9478" max="9478" width="4" customWidth="1"/>
    <col min="9479" max="9479" width="18.7109375" customWidth="1"/>
    <col min="9480" max="9480" width="18.140625" customWidth="1"/>
    <col min="9481" max="9481" width="15.7109375" customWidth="1"/>
    <col min="9482" max="9482" width="3.5703125" customWidth="1"/>
    <col min="9483" max="9483" width="18.7109375" customWidth="1"/>
    <col min="9484" max="9484" width="15.42578125" customWidth="1"/>
    <col min="9485" max="9485" width="15.7109375" customWidth="1"/>
    <col min="9486" max="9486" width="0.140625" customWidth="1"/>
    <col min="9487" max="9487" width="0" hidden="1" customWidth="1"/>
    <col min="9488" max="9489" width="0.140625" customWidth="1"/>
    <col min="9490" max="9490" width="2.7109375" customWidth="1"/>
    <col min="9491" max="9491" width="12.7109375" customWidth="1"/>
    <col min="9492" max="9492" width="1.7109375" customWidth="1"/>
    <col min="9493" max="9493" width="12.7109375" customWidth="1"/>
    <col min="9494" max="9494" width="4.140625" customWidth="1"/>
    <col min="9495" max="9495" width="13.7109375" customWidth="1"/>
    <col min="9496" max="9496" width="2.7109375" customWidth="1"/>
    <col min="9497" max="9497" width="13.7109375" customWidth="1"/>
    <col min="9498" max="9498" width="2.7109375" customWidth="1"/>
    <col min="9499" max="9499" width="9.140625" customWidth="1"/>
    <col min="9500" max="9500" width="30.7109375" customWidth="1"/>
    <col min="9502" max="9502" width="14.140625" customWidth="1"/>
    <col min="9505" max="9505" width="14.28515625" customWidth="1"/>
    <col min="9555" max="9555" width="6" customWidth="1"/>
    <col min="9556" max="9563" width="0" hidden="1" customWidth="1"/>
    <col min="9564" max="9564" width="18.42578125" customWidth="1"/>
    <col min="9565" max="9565" width="0.140625" customWidth="1"/>
    <col min="9566" max="9567" width="0" hidden="1" customWidth="1"/>
    <col min="9568" max="9568" width="0.28515625" customWidth="1"/>
    <col min="9569" max="9569" width="0" hidden="1" customWidth="1"/>
    <col min="9729" max="9729" width="19.7109375" customWidth="1"/>
    <col min="9730" max="9730" width="9.7109375" customWidth="1"/>
    <col min="9731" max="9732" width="15.42578125" customWidth="1"/>
    <col min="9733" max="9733" width="17" customWidth="1"/>
    <col min="9734" max="9734" width="4" customWidth="1"/>
    <col min="9735" max="9735" width="18.7109375" customWidth="1"/>
    <col min="9736" max="9736" width="18.140625" customWidth="1"/>
    <col min="9737" max="9737" width="15.7109375" customWidth="1"/>
    <col min="9738" max="9738" width="3.5703125" customWidth="1"/>
    <col min="9739" max="9739" width="18.7109375" customWidth="1"/>
    <col min="9740" max="9740" width="15.42578125" customWidth="1"/>
    <col min="9741" max="9741" width="15.7109375" customWidth="1"/>
    <col min="9742" max="9742" width="0.140625" customWidth="1"/>
    <col min="9743" max="9743" width="0" hidden="1" customWidth="1"/>
    <col min="9744" max="9745" width="0.140625" customWidth="1"/>
    <col min="9746" max="9746" width="2.7109375" customWidth="1"/>
    <col min="9747" max="9747" width="12.7109375" customWidth="1"/>
    <col min="9748" max="9748" width="1.7109375" customWidth="1"/>
    <col min="9749" max="9749" width="12.7109375" customWidth="1"/>
    <col min="9750" max="9750" width="4.140625" customWidth="1"/>
    <col min="9751" max="9751" width="13.7109375" customWidth="1"/>
    <col min="9752" max="9752" width="2.7109375" customWidth="1"/>
    <col min="9753" max="9753" width="13.7109375" customWidth="1"/>
    <col min="9754" max="9754" width="2.7109375" customWidth="1"/>
    <col min="9755" max="9755" width="9.140625" customWidth="1"/>
    <col min="9756" max="9756" width="30.7109375" customWidth="1"/>
    <col min="9758" max="9758" width="14.140625" customWidth="1"/>
    <col min="9761" max="9761" width="14.28515625" customWidth="1"/>
    <col min="9811" max="9811" width="6" customWidth="1"/>
    <col min="9812" max="9819" width="0" hidden="1" customWidth="1"/>
    <col min="9820" max="9820" width="18.42578125" customWidth="1"/>
    <col min="9821" max="9821" width="0.140625" customWidth="1"/>
    <col min="9822" max="9823" width="0" hidden="1" customWidth="1"/>
    <col min="9824" max="9824" width="0.28515625" customWidth="1"/>
    <col min="9825" max="9825" width="0" hidden="1" customWidth="1"/>
    <col min="9985" max="9985" width="19.7109375" customWidth="1"/>
    <col min="9986" max="9986" width="9.7109375" customWidth="1"/>
    <col min="9987" max="9988" width="15.42578125" customWidth="1"/>
    <col min="9989" max="9989" width="17" customWidth="1"/>
    <col min="9990" max="9990" width="4" customWidth="1"/>
    <col min="9991" max="9991" width="18.7109375" customWidth="1"/>
    <col min="9992" max="9992" width="18.140625" customWidth="1"/>
    <col min="9993" max="9993" width="15.7109375" customWidth="1"/>
    <col min="9994" max="9994" width="3.5703125" customWidth="1"/>
    <col min="9995" max="9995" width="18.7109375" customWidth="1"/>
    <col min="9996" max="9996" width="15.42578125" customWidth="1"/>
    <col min="9997" max="9997" width="15.7109375" customWidth="1"/>
    <col min="9998" max="9998" width="0.140625" customWidth="1"/>
    <col min="9999" max="9999" width="0" hidden="1" customWidth="1"/>
    <col min="10000" max="10001" width="0.140625" customWidth="1"/>
    <col min="10002" max="10002" width="2.7109375" customWidth="1"/>
    <col min="10003" max="10003" width="12.7109375" customWidth="1"/>
    <col min="10004" max="10004" width="1.7109375" customWidth="1"/>
    <col min="10005" max="10005" width="12.7109375" customWidth="1"/>
    <col min="10006" max="10006" width="4.140625" customWidth="1"/>
    <col min="10007" max="10007" width="13.7109375" customWidth="1"/>
    <col min="10008" max="10008" width="2.7109375" customWidth="1"/>
    <col min="10009" max="10009" width="13.7109375" customWidth="1"/>
    <col min="10010" max="10010" width="2.7109375" customWidth="1"/>
    <col min="10011" max="10011" width="9.140625" customWidth="1"/>
    <col min="10012" max="10012" width="30.7109375" customWidth="1"/>
    <col min="10014" max="10014" width="14.140625" customWidth="1"/>
    <col min="10017" max="10017" width="14.28515625" customWidth="1"/>
    <col min="10067" max="10067" width="6" customWidth="1"/>
    <col min="10068" max="10075" width="0" hidden="1" customWidth="1"/>
    <col min="10076" max="10076" width="18.42578125" customWidth="1"/>
    <col min="10077" max="10077" width="0.140625" customWidth="1"/>
    <col min="10078" max="10079" width="0" hidden="1" customWidth="1"/>
    <col min="10080" max="10080" width="0.28515625" customWidth="1"/>
    <col min="10081" max="10081" width="0" hidden="1" customWidth="1"/>
    <col min="10241" max="10241" width="19.7109375" customWidth="1"/>
    <col min="10242" max="10242" width="9.7109375" customWidth="1"/>
    <col min="10243" max="10244" width="15.42578125" customWidth="1"/>
    <col min="10245" max="10245" width="17" customWidth="1"/>
    <col min="10246" max="10246" width="4" customWidth="1"/>
    <col min="10247" max="10247" width="18.7109375" customWidth="1"/>
    <col min="10248" max="10248" width="18.140625" customWidth="1"/>
    <col min="10249" max="10249" width="15.7109375" customWidth="1"/>
    <col min="10250" max="10250" width="3.5703125" customWidth="1"/>
    <col min="10251" max="10251" width="18.7109375" customWidth="1"/>
    <col min="10252" max="10252" width="15.42578125" customWidth="1"/>
    <col min="10253" max="10253" width="15.7109375" customWidth="1"/>
    <col min="10254" max="10254" width="0.140625" customWidth="1"/>
    <col min="10255" max="10255" width="0" hidden="1" customWidth="1"/>
    <col min="10256" max="10257" width="0.140625" customWidth="1"/>
    <col min="10258" max="10258" width="2.7109375" customWidth="1"/>
    <col min="10259" max="10259" width="12.7109375" customWidth="1"/>
    <col min="10260" max="10260" width="1.7109375" customWidth="1"/>
    <col min="10261" max="10261" width="12.7109375" customWidth="1"/>
    <col min="10262" max="10262" width="4.140625" customWidth="1"/>
    <col min="10263" max="10263" width="13.7109375" customWidth="1"/>
    <col min="10264" max="10264" width="2.7109375" customWidth="1"/>
    <col min="10265" max="10265" width="13.7109375" customWidth="1"/>
    <col min="10266" max="10266" width="2.7109375" customWidth="1"/>
    <col min="10267" max="10267" width="9.140625" customWidth="1"/>
    <col min="10268" max="10268" width="30.7109375" customWidth="1"/>
    <col min="10270" max="10270" width="14.140625" customWidth="1"/>
    <col min="10273" max="10273" width="14.28515625" customWidth="1"/>
    <col min="10323" max="10323" width="6" customWidth="1"/>
    <col min="10324" max="10331" width="0" hidden="1" customWidth="1"/>
    <col min="10332" max="10332" width="18.42578125" customWidth="1"/>
    <col min="10333" max="10333" width="0.140625" customWidth="1"/>
    <col min="10334" max="10335" width="0" hidden="1" customWidth="1"/>
    <col min="10336" max="10336" width="0.28515625" customWidth="1"/>
    <col min="10337" max="10337" width="0" hidden="1" customWidth="1"/>
    <col min="10497" max="10497" width="19.7109375" customWidth="1"/>
    <col min="10498" max="10498" width="9.7109375" customWidth="1"/>
    <col min="10499" max="10500" width="15.42578125" customWidth="1"/>
    <col min="10501" max="10501" width="17" customWidth="1"/>
    <col min="10502" max="10502" width="4" customWidth="1"/>
    <col min="10503" max="10503" width="18.7109375" customWidth="1"/>
    <col min="10504" max="10504" width="18.140625" customWidth="1"/>
    <col min="10505" max="10505" width="15.7109375" customWidth="1"/>
    <col min="10506" max="10506" width="3.5703125" customWidth="1"/>
    <col min="10507" max="10507" width="18.7109375" customWidth="1"/>
    <col min="10508" max="10508" width="15.42578125" customWidth="1"/>
    <col min="10509" max="10509" width="15.7109375" customWidth="1"/>
    <col min="10510" max="10510" width="0.140625" customWidth="1"/>
    <col min="10511" max="10511" width="0" hidden="1" customWidth="1"/>
    <col min="10512" max="10513" width="0.140625" customWidth="1"/>
    <col min="10514" max="10514" width="2.7109375" customWidth="1"/>
    <col min="10515" max="10515" width="12.7109375" customWidth="1"/>
    <col min="10516" max="10516" width="1.7109375" customWidth="1"/>
    <col min="10517" max="10517" width="12.7109375" customWidth="1"/>
    <col min="10518" max="10518" width="4.140625" customWidth="1"/>
    <col min="10519" max="10519" width="13.7109375" customWidth="1"/>
    <col min="10520" max="10520" width="2.7109375" customWidth="1"/>
    <col min="10521" max="10521" width="13.7109375" customWidth="1"/>
    <col min="10522" max="10522" width="2.7109375" customWidth="1"/>
    <col min="10523" max="10523" width="9.140625" customWidth="1"/>
    <col min="10524" max="10524" width="30.7109375" customWidth="1"/>
    <col min="10526" max="10526" width="14.140625" customWidth="1"/>
    <col min="10529" max="10529" width="14.28515625" customWidth="1"/>
    <col min="10579" max="10579" width="6" customWidth="1"/>
    <col min="10580" max="10587" width="0" hidden="1" customWidth="1"/>
    <col min="10588" max="10588" width="18.42578125" customWidth="1"/>
    <col min="10589" max="10589" width="0.140625" customWidth="1"/>
    <col min="10590" max="10591" width="0" hidden="1" customWidth="1"/>
    <col min="10592" max="10592" width="0.28515625" customWidth="1"/>
    <col min="10593" max="10593" width="0" hidden="1" customWidth="1"/>
    <col min="10753" max="10753" width="19.7109375" customWidth="1"/>
    <col min="10754" max="10754" width="9.7109375" customWidth="1"/>
    <col min="10755" max="10756" width="15.42578125" customWidth="1"/>
    <col min="10757" max="10757" width="17" customWidth="1"/>
    <col min="10758" max="10758" width="4" customWidth="1"/>
    <col min="10759" max="10759" width="18.7109375" customWidth="1"/>
    <col min="10760" max="10760" width="18.140625" customWidth="1"/>
    <col min="10761" max="10761" width="15.7109375" customWidth="1"/>
    <col min="10762" max="10762" width="3.5703125" customWidth="1"/>
    <col min="10763" max="10763" width="18.7109375" customWidth="1"/>
    <col min="10764" max="10764" width="15.42578125" customWidth="1"/>
    <col min="10765" max="10765" width="15.7109375" customWidth="1"/>
    <col min="10766" max="10766" width="0.140625" customWidth="1"/>
    <col min="10767" max="10767" width="0" hidden="1" customWidth="1"/>
    <col min="10768" max="10769" width="0.140625" customWidth="1"/>
    <col min="10770" max="10770" width="2.7109375" customWidth="1"/>
    <col min="10771" max="10771" width="12.7109375" customWidth="1"/>
    <col min="10772" max="10772" width="1.7109375" customWidth="1"/>
    <col min="10773" max="10773" width="12.7109375" customWidth="1"/>
    <col min="10774" max="10774" width="4.140625" customWidth="1"/>
    <col min="10775" max="10775" width="13.7109375" customWidth="1"/>
    <col min="10776" max="10776" width="2.7109375" customWidth="1"/>
    <col min="10777" max="10777" width="13.7109375" customWidth="1"/>
    <col min="10778" max="10778" width="2.7109375" customWidth="1"/>
    <col min="10779" max="10779" width="9.140625" customWidth="1"/>
    <col min="10780" max="10780" width="30.7109375" customWidth="1"/>
    <col min="10782" max="10782" width="14.140625" customWidth="1"/>
    <col min="10785" max="10785" width="14.28515625" customWidth="1"/>
    <col min="10835" max="10835" width="6" customWidth="1"/>
    <col min="10836" max="10843" width="0" hidden="1" customWidth="1"/>
    <col min="10844" max="10844" width="18.42578125" customWidth="1"/>
    <col min="10845" max="10845" width="0.140625" customWidth="1"/>
    <col min="10846" max="10847" width="0" hidden="1" customWidth="1"/>
    <col min="10848" max="10848" width="0.28515625" customWidth="1"/>
    <col min="10849" max="10849" width="0" hidden="1" customWidth="1"/>
    <col min="11009" max="11009" width="19.7109375" customWidth="1"/>
    <col min="11010" max="11010" width="9.7109375" customWidth="1"/>
    <col min="11011" max="11012" width="15.42578125" customWidth="1"/>
    <col min="11013" max="11013" width="17" customWidth="1"/>
    <col min="11014" max="11014" width="4" customWidth="1"/>
    <col min="11015" max="11015" width="18.7109375" customWidth="1"/>
    <col min="11016" max="11016" width="18.140625" customWidth="1"/>
    <col min="11017" max="11017" width="15.7109375" customWidth="1"/>
    <col min="11018" max="11018" width="3.5703125" customWidth="1"/>
    <col min="11019" max="11019" width="18.7109375" customWidth="1"/>
    <col min="11020" max="11020" width="15.42578125" customWidth="1"/>
    <col min="11021" max="11021" width="15.7109375" customWidth="1"/>
    <col min="11022" max="11022" width="0.140625" customWidth="1"/>
    <col min="11023" max="11023" width="0" hidden="1" customWidth="1"/>
    <col min="11024" max="11025" width="0.140625" customWidth="1"/>
    <col min="11026" max="11026" width="2.7109375" customWidth="1"/>
    <col min="11027" max="11027" width="12.7109375" customWidth="1"/>
    <col min="11028" max="11028" width="1.7109375" customWidth="1"/>
    <col min="11029" max="11029" width="12.7109375" customWidth="1"/>
    <col min="11030" max="11030" width="4.140625" customWidth="1"/>
    <col min="11031" max="11031" width="13.7109375" customWidth="1"/>
    <col min="11032" max="11032" width="2.7109375" customWidth="1"/>
    <col min="11033" max="11033" width="13.7109375" customWidth="1"/>
    <col min="11034" max="11034" width="2.7109375" customWidth="1"/>
    <col min="11035" max="11035" width="9.140625" customWidth="1"/>
    <col min="11036" max="11036" width="30.7109375" customWidth="1"/>
    <col min="11038" max="11038" width="14.140625" customWidth="1"/>
    <col min="11041" max="11041" width="14.28515625" customWidth="1"/>
    <col min="11091" max="11091" width="6" customWidth="1"/>
    <col min="11092" max="11099" width="0" hidden="1" customWidth="1"/>
    <col min="11100" max="11100" width="18.42578125" customWidth="1"/>
    <col min="11101" max="11101" width="0.140625" customWidth="1"/>
    <col min="11102" max="11103" width="0" hidden="1" customWidth="1"/>
    <col min="11104" max="11104" width="0.28515625" customWidth="1"/>
    <col min="11105" max="11105" width="0" hidden="1" customWidth="1"/>
    <col min="11265" max="11265" width="19.7109375" customWidth="1"/>
    <col min="11266" max="11266" width="9.7109375" customWidth="1"/>
    <col min="11267" max="11268" width="15.42578125" customWidth="1"/>
    <col min="11269" max="11269" width="17" customWidth="1"/>
    <col min="11270" max="11270" width="4" customWidth="1"/>
    <col min="11271" max="11271" width="18.7109375" customWidth="1"/>
    <col min="11272" max="11272" width="18.140625" customWidth="1"/>
    <col min="11273" max="11273" width="15.7109375" customWidth="1"/>
    <col min="11274" max="11274" width="3.5703125" customWidth="1"/>
    <col min="11275" max="11275" width="18.7109375" customWidth="1"/>
    <col min="11276" max="11276" width="15.42578125" customWidth="1"/>
    <col min="11277" max="11277" width="15.7109375" customWidth="1"/>
    <col min="11278" max="11278" width="0.140625" customWidth="1"/>
    <col min="11279" max="11279" width="0" hidden="1" customWidth="1"/>
    <col min="11280" max="11281" width="0.140625" customWidth="1"/>
    <col min="11282" max="11282" width="2.7109375" customWidth="1"/>
    <col min="11283" max="11283" width="12.7109375" customWidth="1"/>
    <col min="11284" max="11284" width="1.7109375" customWidth="1"/>
    <col min="11285" max="11285" width="12.7109375" customWidth="1"/>
    <col min="11286" max="11286" width="4.140625" customWidth="1"/>
    <col min="11287" max="11287" width="13.7109375" customWidth="1"/>
    <col min="11288" max="11288" width="2.7109375" customWidth="1"/>
    <col min="11289" max="11289" width="13.7109375" customWidth="1"/>
    <col min="11290" max="11290" width="2.7109375" customWidth="1"/>
    <col min="11291" max="11291" width="9.140625" customWidth="1"/>
    <col min="11292" max="11292" width="30.7109375" customWidth="1"/>
    <col min="11294" max="11294" width="14.140625" customWidth="1"/>
    <col min="11297" max="11297" width="14.28515625" customWidth="1"/>
    <col min="11347" max="11347" width="6" customWidth="1"/>
    <col min="11348" max="11355" width="0" hidden="1" customWidth="1"/>
    <col min="11356" max="11356" width="18.42578125" customWidth="1"/>
    <col min="11357" max="11357" width="0.140625" customWidth="1"/>
    <col min="11358" max="11359" width="0" hidden="1" customWidth="1"/>
    <col min="11360" max="11360" width="0.28515625" customWidth="1"/>
    <col min="11361" max="11361" width="0" hidden="1" customWidth="1"/>
    <col min="11521" max="11521" width="19.7109375" customWidth="1"/>
    <col min="11522" max="11522" width="9.7109375" customWidth="1"/>
    <col min="11523" max="11524" width="15.42578125" customWidth="1"/>
    <col min="11525" max="11525" width="17" customWidth="1"/>
    <col min="11526" max="11526" width="4" customWidth="1"/>
    <col min="11527" max="11527" width="18.7109375" customWidth="1"/>
    <col min="11528" max="11528" width="18.140625" customWidth="1"/>
    <col min="11529" max="11529" width="15.7109375" customWidth="1"/>
    <col min="11530" max="11530" width="3.5703125" customWidth="1"/>
    <col min="11531" max="11531" width="18.7109375" customWidth="1"/>
    <col min="11532" max="11532" width="15.42578125" customWidth="1"/>
    <col min="11533" max="11533" width="15.7109375" customWidth="1"/>
    <col min="11534" max="11534" width="0.140625" customWidth="1"/>
    <col min="11535" max="11535" width="0" hidden="1" customWidth="1"/>
    <col min="11536" max="11537" width="0.140625" customWidth="1"/>
    <col min="11538" max="11538" width="2.7109375" customWidth="1"/>
    <col min="11539" max="11539" width="12.7109375" customWidth="1"/>
    <col min="11540" max="11540" width="1.7109375" customWidth="1"/>
    <col min="11541" max="11541" width="12.7109375" customWidth="1"/>
    <col min="11542" max="11542" width="4.140625" customWidth="1"/>
    <col min="11543" max="11543" width="13.7109375" customWidth="1"/>
    <col min="11544" max="11544" width="2.7109375" customWidth="1"/>
    <col min="11545" max="11545" width="13.7109375" customWidth="1"/>
    <col min="11546" max="11546" width="2.7109375" customWidth="1"/>
    <col min="11547" max="11547" width="9.140625" customWidth="1"/>
    <col min="11548" max="11548" width="30.7109375" customWidth="1"/>
    <col min="11550" max="11550" width="14.140625" customWidth="1"/>
    <col min="11553" max="11553" width="14.28515625" customWidth="1"/>
    <col min="11603" max="11603" width="6" customWidth="1"/>
    <col min="11604" max="11611" width="0" hidden="1" customWidth="1"/>
    <col min="11612" max="11612" width="18.42578125" customWidth="1"/>
    <col min="11613" max="11613" width="0.140625" customWidth="1"/>
    <col min="11614" max="11615" width="0" hidden="1" customWidth="1"/>
    <col min="11616" max="11616" width="0.28515625" customWidth="1"/>
    <col min="11617" max="11617" width="0" hidden="1" customWidth="1"/>
    <col min="11777" max="11777" width="19.7109375" customWidth="1"/>
    <col min="11778" max="11778" width="9.7109375" customWidth="1"/>
    <col min="11779" max="11780" width="15.42578125" customWidth="1"/>
    <col min="11781" max="11781" width="17" customWidth="1"/>
    <col min="11782" max="11782" width="4" customWidth="1"/>
    <col min="11783" max="11783" width="18.7109375" customWidth="1"/>
    <col min="11784" max="11784" width="18.140625" customWidth="1"/>
    <col min="11785" max="11785" width="15.7109375" customWidth="1"/>
    <col min="11786" max="11786" width="3.5703125" customWidth="1"/>
    <col min="11787" max="11787" width="18.7109375" customWidth="1"/>
    <col min="11788" max="11788" width="15.42578125" customWidth="1"/>
    <col min="11789" max="11789" width="15.7109375" customWidth="1"/>
    <col min="11790" max="11790" width="0.140625" customWidth="1"/>
    <col min="11791" max="11791" width="0" hidden="1" customWidth="1"/>
    <col min="11792" max="11793" width="0.140625" customWidth="1"/>
    <col min="11794" max="11794" width="2.7109375" customWidth="1"/>
    <col min="11795" max="11795" width="12.7109375" customWidth="1"/>
    <col min="11796" max="11796" width="1.7109375" customWidth="1"/>
    <col min="11797" max="11797" width="12.7109375" customWidth="1"/>
    <col min="11798" max="11798" width="4.140625" customWidth="1"/>
    <col min="11799" max="11799" width="13.7109375" customWidth="1"/>
    <col min="11800" max="11800" width="2.7109375" customWidth="1"/>
    <col min="11801" max="11801" width="13.7109375" customWidth="1"/>
    <col min="11802" max="11802" width="2.7109375" customWidth="1"/>
    <col min="11803" max="11803" width="9.140625" customWidth="1"/>
    <col min="11804" max="11804" width="30.7109375" customWidth="1"/>
    <col min="11806" max="11806" width="14.140625" customWidth="1"/>
    <col min="11809" max="11809" width="14.28515625" customWidth="1"/>
    <col min="11859" max="11859" width="6" customWidth="1"/>
    <col min="11860" max="11867" width="0" hidden="1" customWidth="1"/>
    <col min="11868" max="11868" width="18.42578125" customWidth="1"/>
    <col min="11869" max="11869" width="0.140625" customWidth="1"/>
    <col min="11870" max="11871" width="0" hidden="1" customWidth="1"/>
    <col min="11872" max="11872" width="0.28515625" customWidth="1"/>
    <col min="11873" max="11873" width="0" hidden="1" customWidth="1"/>
    <col min="12033" max="12033" width="19.7109375" customWidth="1"/>
    <col min="12034" max="12034" width="9.7109375" customWidth="1"/>
    <col min="12035" max="12036" width="15.42578125" customWidth="1"/>
    <col min="12037" max="12037" width="17" customWidth="1"/>
    <col min="12038" max="12038" width="4" customWidth="1"/>
    <col min="12039" max="12039" width="18.7109375" customWidth="1"/>
    <col min="12040" max="12040" width="18.140625" customWidth="1"/>
    <col min="12041" max="12041" width="15.7109375" customWidth="1"/>
    <col min="12042" max="12042" width="3.5703125" customWidth="1"/>
    <col min="12043" max="12043" width="18.7109375" customWidth="1"/>
    <col min="12044" max="12044" width="15.42578125" customWidth="1"/>
    <col min="12045" max="12045" width="15.7109375" customWidth="1"/>
    <col min="12046" max="12046" width="0.140625" customWidth="1"/>
    <col min="12047" max="12047" width="0" hidden="1" customWidth="1"/>
    <col min="12048" max="12049" width="0.140625" customWidth="1"/>
    <col min="12050" max="12050" width="2.7109375" customWidth="1"/>
    <col min="12051" max="12051" width="12.7109375" customWidth="1"/>
    <col min="12052" max="12052" width="1.7109375" customWidth="1"/>
    <col min="12053" max="12053" width="12.7109375" customWidth="1"/>
    <col min="12054" max="12054" width="4.140625" customWidth="1"/>
    <col min="12055" max="12055" width="13.7109375" customWidth="1"/>
    <col min="12056" max="12056" width="2.7109375" customWidth="1"/>
    <col min="12057" max="12057" width="13.7109375" customWidth="1"/>
    <col min="12058" max="12058" width="2.7109375" customWidth="1"/>
    <col min="12059" max="12059" width="9.140625" customWidth="1"/>
    <col min="12060" max="12060" width="30.7109375" customWidth="1"/>
    <col min="12062" max="12062" width="14.140625" customWidth="1"/>
    <col min="12065" max="12065" width="14.28515625" customWidth="1"/>
    <col min="12115" max="12115" width="6" customWidth="1"/>
    <col min="12116" max="12123" width="0" hidden="1" customWidth="1"/>
    <col min="12124" max="12124" width="18.42578125" customWidth="1"/>
    <col min="12125" max="12125" width="0.140625" customWidth="1"/>
    <col min="12126" max="12127" width="0" hidden="1" customWidth="1"/>
    <col min="12128" max="12128" width="0.28515625" customWidth="1"/>
    <col min="12129" max="12129" width="0" hidden="1" customWidth="1"/>
    <col min="12289" max="12289" width="19.7109375" customWidth="1"/>
    <col min="12290" max="12290" width="9.7109375" customWidth="1"/>
    <col min="12291" max="12292" width="15.42578125" customWidth="1"/>
    <col min="12293" max="12293" width="17" customWidth="1"/>
    <col min="12294" max="12294" width="4" customWidth="1"/>
    <col min="12295" max="12295" width="18.7109375" customWidth="1"/>
    <col min="12296" max="12296" width="18.140625" customWidth="1"/>
    <col min="12297" max="12297" width="15.7109375" customWidth="1"/>
    <col min="12298" max="12298" width="3.5703125" customWidth="1"/>
    <col min="12299" max="12299" width="18.7109375" customWidth="1"/>
    <col min="12300" max="12300" width="15.42578125" customWidth="1"/>
    <col min="12301" max="12301" width="15.7109375" customWidth="1"/>
    <col min="12302" max="12302" width="0.140625" customWidth="1"/>
    <col min="12303" max="12303" width="0" hidden="1" customWidth="1"/>
    <col min="12304" max="12305" width="0.140625" customWidth="1"/>
    <col min="12306" max="12306" width="2.7109375" customWidth="1"/>
    <col min="12307" max="12307" width="12.7109375" customWidth="1"/>
    <col min="12308" max="12308" width="1.7109375" customWidth="1"/>
    <col min="12309" max="12309" width="12.7109375" customWidth="1"/>
    <col min="12310" max="12310" width="4.140625" customWidth="1"/>
    <col min="12311" max="12311" width="13.7109375" customWidth="1"/>
    <col min="12312" max="12312" width="2.7109375" customWidth="1"/>
    <col min="12313" max="12313" width="13.7109375" customWidth="1"/>
    <col min="12314" max="12314" width="2.7109375" customWidth="1"/>
    <col min="12315" max="12315" width="9.140625" customWidth="1"/>
    <col min="12316" max="12316" width="30.7109375" customWidth="1"/>
    <col min="12318" max="12318" width="14.140625" customWidth="1"/>
    <col min="12321" max="12321" width="14.28515625" customWidth="1"/>
    <col min="12371" max="12371" width="6" customWidth="1"/>
    <col min="12372" max="12379" width="0" hidden="1" customWidth="1"/>
    <col min="12380" max="12380" width="18.42578125" customWidth="1"/>
    <col min="12381" max="12381" width="0.140625" customWidth="1"/>
    <col min="12382" max="12383" width="0" hidden="1" customWidth="1"/>
    <col min="12384" max="12384" width="0.28515625" customWidth="1"/>
    <col min="12385" max="12385" width="0" hidden="1" customWidth="1"/>
    <col min="12545" max="12545" width="19.7109375" customWidth="1"/>
    <col min="12546" max="12546" width="9.7109375" customWidth="1"/>
    <col min="12547" max="12548" width="15.42578125" customWidth="1"/>
    <col min="12549" max="12549" width="17" customWidth="1"/>
    <col min="12550" max="12550" width="4" customWidth="1"/>
    <col min="12551" max="12551" width="18.7109375" customWidth="1"/>
    <col min="12552" max="12552" width="18.140625" customWidth="1"/>
    <col min="12553" max="12553" width="15.7109375" customWidth="1"/>
    <col min="12554" max="12554" width="3.5703125" customWidth="1"/>
    <col min="12555" max="12555" width="18.7109375" customWidth="1"/>
    <col min="12556" max="12556" width="15.42578125" customWidth="1"/>
    <col min="12557" max="12557" width="15.7109375" customWidth="1"/>
    <col min="12558" max="12558" width="0.140625" customWidth="1"/>
    <col min="12559" max="12559" width="0" hidden="1" customWidth="1"/>
    <col min="12560" max="12561" width="0.140625" customWidth="1"/>
    <col min="12562" max="12562" width="2.7109375" customWidth="1"/>
    <col min="12563" max="12563" width="12.7109375" customWidth="1"/>
    <col min="12564" max="12564" width="1.7109375" customWidth="1"/>
    <col min="12565" max="12565" width="12.7109375" customWidth="1"/>
    <col min="12566" max="12566" width="4.140625" customWidth="1"/>
    <col min="12567" max="12567" width="13.7109375" customWidth="1"/>
    <col min="12568" max="12568" width="2.7109375" customWidth="1"/>
    <col min="12569" max="12569" width="13.7109375" customWidth="1"/>
    <col min="12570" max="12570" width="2.7109375" customWidth="1"/>
    <col min="12571" max="12571" width="9.140625" customWidth="1"/>
    <col min="12572" max="12572" width="30.7109375" customWidth="1"/>
    <col min="12574" max="12574" width="14.140625" customWidth="1"/>
    <col min="12577" max="12577" width="14.28515625" customWidth="1"/>
    <col min="12627" max="12627" width="6" customWidth="1"/>
    <col min="12628" max="12635" width="0" hidden="1" customWidth="1"/>
    <col min="12636" max="12636" width="18.42578125" customWidth="1"/>
    <col min="12637" max="12637" width="0.140625" customWidth="1"/>
    <col min="12638" max="12639" width="0" hidden="1" customWidth="1"/>
    <col min="12640" max="12640" width="0.28515625" customWidth="1"/>
    <col min="12641" max="12641" width="0" hidden="1" customWidth="1"/>
    <col min="12801" max="12801" width="19.7109375" customWidth="1"/>
    <col min="12802" max="12802" width="9.7109375" customWidth="1"/>
    <col min="12803" max="12804" width="15.42578125" customWidth="1"/>
    <col min="12805" max="12805" width="17" customWidth="1"/>
    <col min="12806" max="12806" width="4" customWidth="1"/>
    <col min="12807" max="12807" width="18.7109375" customWidth="1"/>
    <col min="12808" max="12808" width="18.140625" customWidth="1"/>
    <col min="12809" max="12809" width="15.7109375" customWidth="1"/>
    <col min="12810" max="12810" width="3.5703125" customWidth="1"/>
    <col min="12811" max="12811" width="18.7109375" customWidth="1"/>
    <col min="12812" max="12812" width="15.42578125" customWidth="1"/>
    <col min="12813" max="12813" width="15.7109375" customWidth="1"/>
    <col min="12814" max="12814" width="0.140625" customWidth="1"/>
    <col min="12815" max="12815" width="0" hidden="1" customWidth="1"/>
    <col min="12816" max="12817" width="0.140625" customWidth="1"/>
    <col min="12818" max="12818" width="2.7109375" customWidth="1"/>
    <col min="12819" max="12819" width="12.7109375" customWidth="1"/>
    <col min="12820" max="12820" width="1.7109375" customWidth="1"/>
    <col min="12821" max="12821" width="12.7109375" customWidth="1"/>
    <col min="12822" max="12822" width="4.140625" customWidth="1"/>
    <col min="12823" max="12823" width="13.7109375" customWidth="1"/>
    <col min="12824" max="12824" width="2.7109375" customWidth="1"/>
    <col min="12825" max="12825" width="13.7109375" customWidth="1"/>
    <col min="12826" max="12826" width="2.7109375" customWidth="1"/>
    <col min="12827" max="12827" width="9.140625" customWidth="1"/>
    <col min="12828" max="12828" width="30.7109375" customWidth="1"/>
    <col min="12830" max="12830" width="14.140625" customWidth="1"/>
    <col min="12833" max="12833" width="14.28515625" customWidth="1"/>
    <col min="12883" max="12883" width="6" customWidth="1"/>
    <col min="12884" max="12891" width="0" hidden="1" customWidth="1"/>
    <col min="12892" max="12892" width="18.42578125" customWidth="1"/>
    <col min="12893" max="12893" width="0.140625" customWidth="1"/>
    <col min="12894" max="12895" width="0" hidden="1" customWidth="1"/>
    <col min="12896" max="12896" width="0.28515625" customWidth="1"/>
    <col min="12897" max="12897" width="0" hidden="1" customWidth="1"/>
    <col min="13057" max="13057" width="19.7109375" customWidth="1"/>
    <col min="13058" max="13058" width="9.7109375" customWidth="1"/>
    <col min="13059" max="13060" width="15.42578125" customWidth="1"/>
    <col min="13061" max="13061" width="17" customWidth="1"/>
    <col min="13062" max="13062" width="4" customWidth="1"/>
    <col min="13063" max="13063" width="18.7109375" customWidth="1"/>
    <col min="13064" max="13064" width="18.140625" customWidth="1"/>
    <col min="13065" max="13065" width="15.7109375" customWidth="1"/>
    <col min="13066" max="13066" width="3.5703125" customWidth="1"/>
    <col min="13067" max="13067" width="18.7109375" customWidth="1"/>
    <col min="13068" max="13068" width="15.42578125" customWidth="1"/>
    <col min="13069" max="13069" width="15.7109375" customWidth="1"/>
    <col min="13070" max="13070" width="0.140625" customWidth="1"/>
    <col min="13071" max="13071" width="0" hidden="1" customWidth="1"/>
    <col min="13072" max="13073" width="0.140625" customWidth="1"/>
    <col min="13074" max="13074" width="2.7109375" customWidth="1"/>
    <col min="13075" max="13075" width="12.7109375" customWidth="1"/>
    <col min="13076" max="13076" width="1.7109375" customWidth="1"/>
    <col min="13077" max="13077" width="12.7109375" customWidth="1"/>
    <col min="13078" max="13078" width="4.140625" customWidth="1"/>
    <col min="13079" max="13079" width="13.7109375" customWidth="1"/>
    <col min="13080" max="13080" width="2.7109375" customWidth="1"/>
    <col min="13081" max="13081" width="13.7109375" customWidth="1"/>
    <col min="13082" max="13082" width="2.7109375" customWidth="1"/>
    <col min="13083" max="13083" width="9.140625" customWidth="1"/>
    <col min="13084" max="13084" width="30.7109375" customWidth="1"/>
    <col min="13086" max="13086" width="14.140625" customWidth="1"/>
    <col min="13089" max="13089" width="14.28515625" customWidth="1"/>
    <col min="13139" max="13139" width="6" customWidth="1"/>
    <col min="13140" max="13147" width="0" hidden="1" customWidth="1"/>
    <col min="13148" max="13148" width="18.42578125" customWidth="1"/>
    <col min="13149" max="13149" width="0.140625" customWidth="1"/>
    <col min="13150" max="13151" width="0" hidden="1" customWidth="1"/>
    <col min="13152" max="13152" width="0.28515625" customWidth="1"/>
    <col min="13153" max="13153" width="0" hidden="1" customWidth="1"/>
    <col min="13313" max="13313" width="19.7109375" customWidth="1"/>
    <col min="13314" max="13314" width="9.7109375" customWidth="1"/>
    <col min="13315" max="13316" width="15.42578125" customWidth="1"/>
    <col min="13317" max="13317" width="17" customWidth="1"/>
    <col min="13318" max="13318" width="4" customWidth="1"/>
    <col min="13319" max="13319" width="18.7109375" customWidth="1"/>
    <col min="13320" max="13320" width="18.140625" customWidth="1"/>
    <col min="13321" max="13321" width="15.7109375" customWidth="1"/>
    <col min="13322" max="13322" width="3.5703125" customWidth="1"/>
    <col min="13323" max="13323" width="18.7109375" customWidth="1"/>
    <col min="13324" max="13324" width="15.42578125" customWidth="1"/>
    <col min="13325" max="13325" width="15.7109375" customWidth="1"/>
    <col min="13326" max="13326" width="0.140625" customWidth="1"/>
    <col min="13327" max="13327" width="0" hidden="1" customWidth="1"/>
    <col min="13328" max="13329" width="0.140625" customWidth="1"/>
    <col min="13330" max="13330" width="2.7109375" customWidth="1"/>
    <col min="13331" max="13331" width="12.7109375" customWidth="1"/>
    <col min="13332" max="13332" width="1.7109375" customWidth="1"/>
    <col min="13333" max="13333" width="12.7109375" customWidth="1"/>
    <col min="13334" max="13334" width="4.140625" customWidth="1"/>
    <col min="13335" max="13335" width="13.7109375" customWidth="1"/>
    <col min="13336" max="13336" width="2.7109375" customWidth="1"/>
    <col min="13337" max="13337" width="13.7109375" customWidth="1"/>
    <col min="13338" max="13338" width="2.7109375" customWidth="1"/>
    <col min="13339" max="13339" width="9.140625" customWidth="1"/>
    <col min="13340" max="13340" width="30.7109375" customWidth="1"/>
    <col min="13342" max="13342" width="14.140625" customWidth="1"/>
    <col min="13345" max="13345" width="14.28515625" customWidth="1"/>
    <col min="13395" max="13395" width="6" customWidth="1"/>
    <col min="13396" max="13403" width="0" hidden="1" customWidth="1"/>
    <col min="13404" max="13404" width="18.42578125" customWidth="1"/>
    <col min="13405" max="13405" width="0.140625" customWidth="1"/>
    <col min="13406" max="13407" width="0" hidden="1" customWidth="1"/>
    <col min="13408" max="13408" width="0.28515625" customWidth="1"/>
    <col min="13409" max="13409" width="0" hidden="1" customWidth="1"/>
    <col min="13569" max="13569" width="19.7109375" customWidth="1"/>
    <col min="13570" max="13570" width="9.7109375" customWidth="1"/>
    <col min="13571" max="13572" width="15.42578125" customWidth="1"/>
    <col min="13573" max="13573" width="17" customWidth="1"/>
    <col min="13574" max="13574" width="4" customWidth="1"/>
    <col min="13575" max="13575" width="18.7109375" customWidth="1"/>
    <col min="13576" max="13576" width="18.140625" customWidth="1"/>
    <col min="13577" max="13577" width="15.7109375" customWidth="1"/>
    <col min="13578" max="13578" width="3.5703125" customWidth="1"/>
    <col min="13579" max="13579" width="18.7109375" customWidth="1"/>
    <col min="13580" max="13580" width="15.42578125" customWidth="1"/>
    <col min="13581" max="13581" width="15.7109375" customWidth="1"/>
    <col min="13582" max="13582" width="0.140625" customWidth="1"/>
    <col min="13583" max="13583" width="0" hidden="1" customWidth="1"/>
    <col min="13584" max="13585" width="0.140625" customWidth="1"/>
    <col min="13586" max="13586" width="2.7109375" customWidth="1"/>
    <col min="13587" max="13587" width="12.7109375" customWidth="1"/>
    <col min="13588" max="13588" width="1.7109375" customWidth="1"/>
    <col min="13589" max="13589" width="12.7109375" customWidth="1"/>
    <col min="13590" max="13590" width="4.140625" customWidth="1"/>
    <col min="13591" max="13591" width="13.7109375" customWidth="1"/>
    <col min="13592" max="13592" width="2.7109375" customWidth="1"/>
    <col min="13593" max="13593" width="13.7109375" customWidth="1"/>
    <col min="13594" max="13594" width="2.7109375" customWidth="1"/>
    <col min="13595" max="13595" width="9.140625" customWidth="1"/>
    <col min="13596" max="13596" width="30.7109375" customWidth="1"/>
    <col min="13598" max="13598" width="14.140625" customWidth="1"/>
    <col min="13601" max="13601" width="14.28515625" customWidth="1"/>
    <col min="13651" max="13651" width="6" customWidth="1"/>
    <col min="13652" max="13659" width="0" hidden="1" customWidth="1"/>
    <col min="13660" max="13660" width="18.42578125" customWidth="1"/>
    <col min="13661" max="13661" width="0.140625" customWidth="1"/>
    <col min="13662" max="13663" width="0" hidden="1" customWidth="1"/>
    <col min="13664" max="13664" width="0.28515625" customWidth="1"/>
    <col min="13665" max="13665" width="0" hidden="1" customWidth="1"/>
    <col min="13825" max="13825" width="19.7109375" customWidth="1"/>
    <col min="13826" max="13826" width="9.7109375" customWidth="1"/>
    <col min="13827" max="13828" width="15.42578125" customWidth="1"/>
    <col min="13829" max="13829" width="17" customWidth="1"/>
    <col min="13830" max="13830" width="4" customWidth="1"/>
    <col min="13831" max="13831" width="18.7109375" customWidth="1"/>
    <col min="13832" max="13832" width="18.140625" customWidth="1"/>
    <col min="13833" max="13833" width="15.7109375" customWidth="1"/>
    <col min="13834" max="13834" width="3.5703125" customWidth="1"/>
    <col min="13835" max="13835" width="18.7109375" customWidth="1"/>
    <col min="13836" max="13836" width="15.42578125" customWidth="1"/>
    <col min="13837" max="13837" width="15.7109375" customWidth="1"/>
    <col min="13838" max="13838" width="0.140625" customWidth="1"/>
    <col min="13839" max="13839" width="0" hidden="1" customWidth="1"/>
    <col min="13840" max="13841" width="0.140625" customWidth="1"/>
    <col min="13842" max="13842" width="2.7109375" customWidth="1"/>
    <col min="13843" max="13843" width="12.7109375" customWidth="1"/>
    <col min="13844" max="13844" width="1.7109375" customWidth="1"/>
    <col min="13845" max="13845" width="12.7109375" customWidth="1"/>
    <col min="13846" max="13846" width="4.140625" customWidth="1"/>
    <col min="13847" max="13847" width="13.7109375" customWidth="1"/>
    <col min="13848" max="13848" width="2.7109375" customWidth="1"/>
    <col min="13849" max="13849" width="13.7109375" customWidth="1"/>
    <col min="13850" max="13850" width="2.7109375" customWidth="1"/>
    <col min="13851" max="13851" width="9.140625" customWidth="1"/>
    <col min="13852" max="13852" width="30.7109375" customWidth="1"/>
    <col min="13854" max="13854" width="14.140625" customWidth="1"/>
    <col min="13857" max="13857" width="14.28515625" customWidth="1"/>
    <col min="13907" max="13907" width="6" customWidth="1"/>
    <col min="13908" max="13915" width="0" hidden="1" customWidth="1"/>
    <col min="13916" max="13916" width="18.42578125" customWidth="1"/>
    <col min="13917" max="13917" width="0.140625" customWidth="1"/>
    <col min="13918" max="13919" width="0" hidden="1" customWidth="1"/>
    <col min="13920" max="13920" width="0.28515625" customWidth="1"/>
    <col min="13921" max="13921" width="0" hidden="1" customWidth="1"/>
    <col min="14081" max="14081" width="19.7109375" customWidth="1"/>
    <col min="14082" max="14082" width="9.7109375" customWidth="1"/>
    <col min="14083" max="14084" width="15.42578125" customWidth="1"/>
    <col min="14085" max="14085" width="17" customWidth="1"/>
    <col min="14086" max="14086" width="4" customWidth="1"/>
    <col min="14087" max="14087" width="18.7109375" customWidth="1"/>
    <col min="14088" max="14088" width="18.140625" customWidth="1"/>
    <col min="14089" max="14089" width="15.7109375" customWidth="1"/>
    <col min="14090" max="14090" width="3.5703125" customWidth="1"/>
    <col min="14091" max="14091" width="18.7109375" customWidth="1"/>
    <col min="14092" max="14092" width="15.42578125" customWidth="1"/>
    <col min="14093" max="14093" width="15.7109375" customWidth="1"/>
    <col min="14094" max="14094" width="0.140625" customWidth="1"/>
    <col min="14095" max="14095" width="0" hidden="1" customWidth="1"/>
    <col min="14096" max="14097" width="0.140625" customWidth="1"/>
    <col min="14098" max="14098" width="2.7109375" customWidth="1"/>
    <col min="14099" max="14099" width="12.7109375" customWidth="1"/>
    <col min="14100" max="14100" width="1.7109375" customWidth="1"/>
    <col min="14101" max="14101" width="12.7109375" customWidth="1"/>
    <col min="14102" max="14102" width="4.140625" customWidth="1"/>
    <col min="14103" max="14103" width="13.7109375" customWidth="1"/>
    <col min="14104" max="14104" width="2.7109375" customWidth="1"/>
    <col min="14105" max="14105" width="13.7109375" customWidth="1"/>
    <col min="14106" max="14106" width="2.7109375" customWidth="1"/>
    <col min="14107" max="14107" width="9.140625" customWidth="1"/>
    <col min="14108" max="14108" width="30.7109375" customWidth="1"/>
    <col min="14110" max="14110" width="14.140625" customWidth="1"/>
    <col min="14113" max="14113" width="14.28515625" customWidth="1"/>
    <col min="14163" max="14163" width="6" customWidth="1"/>
    <col min="14164" max="14171" width="0" hidden="1" customWidth="1"/>
    <col min="14172" max="14172" width="18.42578125" customWidth="1"/>
    <col min="14173" max="14173" width="0.140625" customWidth="1"/>
    <col min="14174" max="14175" width="0" hidden="1" customWidth="1"/>
    <col min="14176" max="14176" width="0.28515625" customWidth="1"/>
    <col min="14177" max="14177" width="0" hidden="1" customWidth="1"/>
    <col min="14337" max="14337" width="19.7109375" customWidth="1"/>
    <col min="14338" max="14338" width="9.7109375" customWidth="1"/>
    <col min="14339" max="14340" width="15.42578125" customWidth="1"/>
    <col min="14341" max="14341" width="17" customWidth="1"/>
    <col min="14342" max="14342" width="4" customWidth="1"/>
    <col min="14343" max="14343" width="18.7109375" customWidth="1"/>
    <col min="14344" max="14344" width="18.140625" customWidth="1"/>
    <col min="14345" max="14345" width="15.7109375" customWidth="1"/>
    <col min="14346" max="14346" width="3.5703125" customWidth="1"/>
    <col min="14347" max="14347" width="18.7109375" customWidth="1"/>
    <col min="14348" max="14348" width="15.42578125" customWidth="1"/>
    <col min="14349" max="14349" width="15.7109375" customWidth="1"/>
    <col min="14350" max="14350" width="0.140625" customWidth="1"/>
    <col min="14351" max="14351" width="0" hidden="1" customWidth="1"/>
    <col min="14352" max="14353" width="0.140625" customWidth="1"/>
    <col min="14354" max="14354" width="2.7109375" customWidth="1"/>
    <col min="14355" max="14355" width="12.7109375" customWidth="1"/>
    <col min="14356" max="14356" width="1.7109375" customWidth="1"/>
    <col min="14357" max="14357" width="12.7109375" customWidth="1"/>
    <col min="14358" max="14358" width="4.140625" customWidth="1"/>
    <col min="14359" max="14359" width="13.7109375" customWidth="1"/>
    <col min="14360" max="14360" width="2.7109375" customWidth="1"/>
    <col min="14361" max="14361" width="13.7109375" customWidth="1"/>
    <col min="14362" max="14362" width="2.7109375" customWidth="1"/>
    <col min="14363" max="14363" width="9.140625" customWidth="1"/>
    <col min="14364" max="14364" width="30.7109375" customWidth="1"/>
    <col min="14366" max="14366" width="14.140625" customWidth="1"/>
    <col min="14369" max="14369" width="14.28515625" customWidth="1"/>
    <col min="14419" max="14419" width="6" customWidth="1"/>
    <col min="14420" max="14427" width="0" hidden="1" customWidth="1"/>
    <col min="14428" max="14428" width="18.42578125" customWidth="1"/>
    <col min="14429" max="14429" width="0.140625" customWidth="1"/>
    <col min="14430" max="14431" width="0" hidden="1" customWidth="1"/>
    <col min="14432" max="14432" width="0.28515625" customWidth="1"/>
    <col min="14433" max="14433" width="0" hidden="1" customWidth="1"/>
    <col min="14593" max="14593" width="19.7109375" customWidth="1"/>
    <col min="14594" max="14594" width="9.7109375" customWidth="1"/>
    <col min="14595" max="14596" width="15.42578125" customWidth="1"/>
    <col min="14597" max="14597" width="17" customWidth="1"/>
    <col min="14598" max="14598" width="4" customWidth="1"/>
    <col min="14599" max="14599" width="18.7109375" customWidth="1"/>
    <col min="14600" max="14600" width="18.140625" customWidth="1"/>
    <col min="14601" max="14601" width="15.7109375" customWidth="1"/>
    <col min="14602" max="14602" width="3.5703125" customWidth="1"/>
    <col min="14603" max="14603" width="18.7109375" customWidth="1"/>
    <col min="14604" max="14604" width="15.42578125" customWidth="1"/>
    <col min="14605" max="14605" width="15.7109375" customWidth="1"/>
    <col min="14606" max="14606" width="0.140625" customWidth="1"/>
    <col min="14607" max="14607" width="0" hidden="1" customWidth="1"/>
    <col min="14608" max="14609" width="0.140625" customWidth="1"/>
    <col min="14610" max="14610" width="2.7109375" customWidth="1"/>
    <col min="14611" max="14611" width="12.7109375" customWidth="1"/>
    <col min="14612" max="14612" width="1.7109375" customWidth="1"/>
    <col min="14613" max="14613" width="12.7109375" customWidth="1"/>
    <col min="14614" max="14614" width="4.140625" customWidth="1"/>
    <col min="14615" max="14615" width="13.7109375" customWidth="1"/>
    <col min="14616" max="14616" width="2.7109375" customWidth="1"/>
    <col min="14617" max="14617" width="13.7109375" customWidth="1"/>
    <col min="14618" max="14618" width="2.7109375" customWidth="1"/>
    <col min="14619" max="14619" width="9.140625" customWidth="1"/>
    <col min="14620" max="14620" width="30.7109375" customWidth="1"/>
    <col min="14622" max="14622" width="14.140625" customWidth="1"/>
    <col min="14625" max="14625" width="14.28515625" customWidth="1"/>
    <col min="14675" max="14675" width="6" customWidth="1"/>
    <col min="14676" max="14683" width="0" hidden="1" customWidth="1"/>
    <col min="14684" max="14684" width="18.42578125" customWidth="1"/>
    <col min="14685" max="14685" width="0.140625" customWidth="1"/>
    <col min="14686" max="14687" width="0" hidden="1" customWidth="1"/>
    <col min="14688" max="14688" width="0.28515625" customWidth="1"/>
    <col min="14689" max="14689" width="0" hidden="1" customWidth="1"/>
    <col min="14849" max="14849" width="19.7109375" customWidth="1"/>
    <col min="14850" max="14850" width="9.7109375" customWidth="1"/>
    <col min="14851" max="14852" width="15.42578125" customWidth="1"/>
    <col min="14853" max="14853" width="17" customWidth="1"/>
    <col min="14854" max="14854" width="4" customWidth="1"/>
    <col min="14855" max="14855" width="18.7109375" customWidth="1"/>
    <col min="14856" max="14856" width="18.140625" customWidth="1"/>
    <col min="14857" max="14857" width="15.7109375" customWidth="1"/>
    <col min="14858" max="14858" width="3.5703125" customWidth="1"/>
    <col min="14859" max="14859" width="18.7109375" customWidth="1"/>
    <col min="14860" max="14860" width="15.42578125" customWidth="1"/>
    <col min="14861" max="14861" width="15.7109375" customWidth="1"/>
    <col min="14862" max="14862" width="0.140625" customWidth="1"/>
    <col min="14863" max="14863" width="0" hidden="1" customWidth="1"/>
    <col min="14864" max="14865" width="0.140625" customWidth="1"/>
    <col min="14866" max="14866" width="2.7109375" customWidth="1"/>
    <col min="14867" max="14867" width="12.7109375" customWidth="1"/>
    <col min="14868" max="14868" width="1.7109375" customWidth="1"/>
    <col min="14869" max="14869" width="12.7109375" customWidth="1"/>
    <col min="14870" max="14870" width="4.140625" customWidth="1"/>
    <col min="14871" max="14871" width="13.7109375" customWidth="1"/>
    <col min="14872" max="14872" width="2.7109375" customWidth="1"/>
    <col min="14873" max="14873" width="13.7109375" customWidth="1"/>
    <col min="14874" max="14874" width="2.7109375" customWidth="1"/>
    <col min="14875" max="14875" width="9.140625" customWidth="1"/>
    <col min="14876" max="14876" width="30.7109375" customWidth="1"/>
    <col min="14878" max="14878" width="14.140625" customWidth="1"/>
    <col min="14881" max="14881" width="14.28515625" customWidth="1"/>
    <col min="14931" max="14931" width="6" customWidth="1"/>
    <col min="14932" max="14939" width="0" hidden="1" customWidth="1"/>
    <col min="14940" max="14940" width="18.42578125" customWidth="1"/>
    <col min="14941" max="14941" width="0.140625" customWidth="1"/>
    <col min="14942" max="14943" width="0" hidden="1" customWidth="1"/>
    <col min="14944" max="14944" width="0.28515625" customWidth="1"/>
    <col min="14945" max="14945" width="0" hidden="1" customWidth="1"/>
    <col min="15105" max="15105" width="19.7109375" customWidth="1"/>
    <col min="15106" max="15106" width="9.7109375" customWidth="1"/>
    <col min="15107" max="15108" width="15.42578125" customWidth="1"/>
    <col min="15109" max="15109" width="17" customWidth="1"/>
    <col min="15110" max="15110" width="4" customWidth="1"/>
    <col min="15111" max="15111" width="18.7109375" customWidth="1"/>
    <col min="15112" max="15112" width="18.140625" customWidth="1"/>
    <col min="15113" max="15113" width="15.7109375" customWidth="1"/>
    <col min="15114" max="15114" width="3.5703125" customWidth="1"/>
    <col min="15115" max="15115" width="18.7109375" customWidth="1"/>
    <col min="15116" max="15116" width="15.42578125" customWidth="1"/>
    <col min="15117" max="15117" width="15.7109375" customWidth="1"/>
    <col min="15118" max="15118" width="0.140625" customWidth="1"/>
    <col min="15119" max="15119" width="0" hidden="1" customWidth="1"/>
    <col min="15120" max="15121" width="0.140625" customWidth="1"/>
    <col min="15122" max="15122" width="2.7109375" customWidth="1"/>
    <col min="15123" max="15123" width="12.7109375" customWidth="1"/>
    <col min="15124" max="15124" width="1.7109375" customWidth="1"/>
    <col min="15125" max="15125" width="12.7109375" customWidth="1"/>
    <col min="15126" max="15126" width="4.140625" customWidth="1"/>
    <col min="15127" max="15127" width="13.7109375" customWidth="1"/>
    <col min="15128" max="15128" width="2.7109375" customWidth="1"/>
    <col min="15129" max="15129" width="13.7109375" customWidth="1"/>
    <col min="15130" max="15130" width="2.7109375" customWidth="1"/>
    <col min="15131" max="15131" width="9.140625" customWidth="1"/>
    <col min="15132" max="15132" width="30.7109375" customWidth="1"/>
    <col min="15134" max="15134" width="14.140625" customWidth="1"/>
    <col min="15137" max="15137" width="14.28515625" customWidth="1"/>
    <col min="15187" max="15187" width="6" customWidth="1"/>
    <col min="15188" max="15195" width="0" hidden="1" customWidth="1"/>
    <col min="15196" max="15196" width="18.42578125" customWidth="1"/>
    <col min="15197" max="15197" width="0.140625" customWidth="1"/>
    <col min="15198" max="15199" width="0" hidden="1" customWidth="1"/>
    <col min="15200" max="15200" width="0.28515625" customWidth="1"/>
    <col min="15201" max="15201" width="0" hidden="1" customWidth="1"/>
    <col min="15361" max="15361" width="19.7109375" customWidth="1"/>
    <col min="15362" max="15362" width="9.7109375" customWidth="1"/>
    <col min="15363" max="15364" width="15.42578125" customWidth="1"/>
    <col min="15365" max="15365" width="17" customWidth="1"/>
    <col min="15366" max="15366" width="4" customWidth="1"/>
    <col min="15367" max="15367" width="18.7109375" customWidth="1"/>
    <col min="15368" max="15368" width="18.140625" customWidth="1"/>
    <col min="15369" max="15369" width="15.7109375" customWidth="1"/>
    <col min="15370" max="15370" width="3.5703125" customWidth="1"/>
    <col min="15371" max="15371" width="18.7109375" customWidth="1"/>
    <col min="15372" max="15372" width="15.42578125" customWidth="1"/>
    <col min="15373" max="15373" width="15.7109375" customWidth="1"/>
    <col min="15374" max="15374" width="0.140625" customWidth="1"/>
    <col min="15375" max="15375" width="0" hidden="1" customWidth="1"/>
    <col min="15376" max="15377" width="0.140625" customWidth="1"/>
    <col min="15378" max="15378" width="2.7109375" customWidth="1"/>
    <col min="15379" max="15379" width="12.7109375" customWidth="1"/>
    <col min="15380" max="15380" width="1.7109375" customWidth="1"/>
    <col min="15381" max="15381" width="12.7109375" customWidth="1"/>
    <col min="15382" max="15382" width="4.140625" customWidth="1"/>
    <col min="15383" max="15383" width="13.7109375" customWidth="1"/>
    <col min="15384" max="15384" width="2.7109375" customWidth="1"/>
    <col min="15385" max="15385" width="13.7109375" customWidth="1"/>
    <col min="15386" max="15386" width="2.7109375" customWidth="1"/>
    <col min="15387" max="15387" width="9.140625" customWidth="1"/>
    <col min="15388" max="15388" width="30.7109375" customWidth="1"/>
    <col min="15390" max="15390" width="14.140625" customWidth="1"/>
    <col min="15393" max="15393" width="14.28515625" customWidth="1"/>
    <col min="15443" max="15443" width="6" customWidth="1"/>
    <col min="15444" max="15451" width="0" hidden="1" customWidth="1"/>
    <col min="15452" max="15452" width="18.42578125" customWidth="1"/>
    <col min="15453" max="15453" width="0.140625" customWidth="1"/>
    <col min="15454" max="15455" width="0" hidden="1" customWidth="1"/>
    <col min="15456" max="15456" width="0.28515625" customWidth="1"/>
    <col min="15457" max="15457" width="0" hidden="1" customWidth="1"/>
    <col min="15617" max="15617" width="19.7109375" customWidth="1"/>
    <col min="15618" max="15618" width="9.7109375" customWidth="1"/>
    <col min="15619" max="15620" width="15.42578125" customWidth="1"/>
    <col min="15621" max="15621" width="17" customWidth="1"/>
    <col min="15622" max="15622" width="4" customWidth="1"/>
    <col min="15623" max="15623" width="18.7109375" customWidth="1"/>
    <col min="15624" max="15624" width="18.140625" customWidth="1"/>
    <col min="15625" max="15625" width="15.7109375" customWidth="1"/>
    <col min="15626" max="15626" width="3.5703125" customWidth="1"/>
    <col min="15627" max="15627" width="18.7109375" customWidth="1"/>
    <col min="15628" max="15628" width="15.42578125" customWidth="1"/>
    <col min="15629" max="15629" width="15.7109375" customWidth="1"/>
    <col min="15630" max="15630" width="0.140625" customWidth="1"/>
    <col min="15631" max="15631" width="0" hidden="1" customWidth="1"/>
    <col min="15632" max="15633" width="0.140625" customWidth="1"/>
    <col min="15634" max="15634" width="2.7109375" customWidth="1"/>
    <col min="15635" max="15635" width="12.7109375" customWidth="1"/>
    <col min="15636" max="15636" width="1.7109375" customWidth="1"/>
    <col min="15637" max="15637" width="12.7109375" customWidth="1"/>
    <col min="15638" max="15638" width="4.140625" customWidth="1"/>
    <col min="15639" max="15639" width="13.7109375" customWidth="1"/>
    <col min="15640" max="15640" width="2.7109375" customWidth="1"/>
    <col min="15641" max="15641" width="13.7109375" customWidth="1"/>
    <col min="15642" max="15642" width="2.7109375" customWidth="1"/>
    <col min="15643" max="15643" width="9.140625" customWidth="1"/>
    <col min="15644" max="15644" width="30.7109375" customWidth="1"/>
    <col min="15646" max="15646" width="14.140625" customWidth="1"/>
    <col min="15649" max="15649" width="14.28515625" customWidth="1"/>
    <col min="15699" max="15699" width="6" customWidth="1"/>
    <col min="15700" max="15707" width="0" hidden="1" customWidth="1"/>
    <col min="15708" max="15708" width="18.42578125" customWidth="1"/>
    <col min="15709" max="15709" width="0.140625" customWidth="1"/>
    <col min="15710" max="15711" width="0" hidden="1" customWidth="1"/>
    <col min="15712" max="15712" width="0.28515625" customWidth="1"/>
    <col min="15713" max="15713" width="0" hidden="1" customWidth="1"/>
    <col min="15873" max="15873" width="19.7109375" customWidth="1"/>
    <col min="15874" max="15874" width="9.7109375" customWidth="1"/>
    <col min="15875" max="15876" width="15.42578125" customWidth="1"/>
    <col min="15877" max="15877" width="17" customWidth="1"/>
    <col min="15878" max="15878" width="4" customWidth="1"/>
    <col min="15879" max="15879" width="18.7109375" customWidth="1"/>
    <col min="15880" max="15880" width="18.140625" customWidth="1"/>
    <col min="15881" max="15881" width="15.7109375" customWidth="1"/>
    <col min="15882" max="15882" width="3.5703125" customWidth="1"/>
    <col min="15883" max="15883" width="18.7109375" customWidth="1"/>
    <col min="15884" max="15884" width="15.42578125" customWidth="1"/>
    <col min="15885" max="15885" width="15.7109375" customWidth="1"/>
    <col min="15886" max="15886" width="0.140625" customWidth="1"/>
    <col min="15887" max="15887" width="0" hidden="1" customWidth="1"/>
    <col min="15888" max="15889" width="0.140625" customWidth="1"/>
    <col min="15890" max="15890" width="2.7109375" customWidth="1"/>
    <col min="15891" max="15891" width="12.7109375" customWidth="1"/>
    <col min="15892" max="15892" width="1.7109375" customWidth="1"/>
    <col min="15893" max="15893" width="12.7109375" customWidth="1"/>
    <col min="15894" max="15894" width="4.140625" customWidth="1"/>
    <col min="15895" max="15895" width="13.7109375" customWidth="1"/>
    <col min="15896" max="15896" width="2.7109375" customWidth="1"/>
    <col min="15897" max="15897" width="13.7109375" customWidth="1"/>
    <col min="15898" max="15898" width="2.7109375" customWidth="1"/>
    <col min="15899" max="15899" width="9.140625" customWidth="1"/>
    <col min="15900" max="15900" width="30.7109375" customWidth="1"/>
    <col min="15902" max="15902" width="14.140625" customWidth="1"/>
    <col min="15905" max="15905" width="14.28515625" customWidth="1"/>
    <col min="15955" max="15955" width="6" customWidth="1"/>
    <col min="15956" max="15963" width="0" hidden="1" customWidth="1"/>
    <col min="15964" max="15964" width="18.42578125" customWidth="1"/>
    <col min="15965" max="15965" width="0.140625" customWidth="1"/>
    <col min="15966" max="15967" width="0" hidden="1" customWidth="1"/>
    <col min="15968" max="15968" width="0.28515625" customWidth="1"/>
    <col min="15969" max="15969" width="0" hidden="1" customWidth="1"/>
    <col min="16129" max="16129" width="19.7109375" customWidth="1"/>
    <col min="16130" max="16130" width="9.7109375" customWidth="1"/>
    <col min="16131" max="16132" width="15.42578125" customWidth="1"/>
    <col min="16133" max="16133" width="17" customWidth="1"/>
    <col min="16134" max="16134" width="4" customWidth="1"/>
    <col min="16135" max="16135" width="18.7109375" customWidth="1"/>
    <col min="16136" max="16136" width="18.140625" customWidth="1"/>
    <col min="16137" max="16137" width="15.7109375" customWidth="1"/>
    <col min="16138" max="16138" width="3.5703125" customWidth="1"/>
    <col min="16139" max="16139" width="18.7109375" customWidth="1"/>
    <col min="16140" max="16140" width="15.42578125" customWidth="1"/>
    <col min="16141" max="16141" width="15.7109375" customWidth="1"/>
    <col min="16142" max="16142" width="0.140625" customWidth="1"/>
    <col min="16143" max="16143" width="0" hidden="1" customWidth="1"/>
    <col min="16144" max="16145" width="0.140625" customWidth="1"/>
    <col min="16146" max="16146" width="2.7109375" customWidth="1"/>
    <col min="16147" max="16147" width="12.7109375" customWidth="1"/>
    <col min="16148" max="16148" width="1.7109375" customWidth="1"/>
    <col min="16149" max="16149" width="12.7109375" customWidth="1"/>
    <col min="16150" max="16150" width="4.140625" customWidth="1"/>
    <col min="16151" max="16151" width="13.7109375" customWidth="1"/>
    <col min="16152" max="16152" width="2.7109375" customWidth="1"/>
    <col min="16153" max="16153" width="13.7109375" customWidth="1"/>
    <col min="16154" max="16154" width="2.7109375" customWidth="1"/>
    <col min="16155" max="16155" width="9.140625" customWidth="1"/>
    <col min="16156" max="16156" width="30.7109375" customWidth="1"/>
    <col min="16158" max="16158" width="14.140625" customWidth="1"/>
    <col min="16161" max="16161" width="14.28515625" customWidth="1"/>
    <col min="16211" max="16211" width="6" customWidth="1"/>
    <col min="16212" max="16219" width="0" hidden="1" customWidth="1"/>
    <col min="16220" max="16220" width="18.42578125" customWidth="1"/>
    <col min="16221" max="16221" width="0.140625" customWidth="1"/>
    <col min="16222" max="16223" width="0" hidden="1" customWidth="1"/>
    <col min="16224" max="16224" width="0.28515625" customWidth="1"/>
    <col min="16225" max="16225" width="0" hidden="1" customWidth="1"/>
  </cols>
  <sheetData>
    <row r="1" spans="1:91" ht="93.7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P1" s="7"/>
      <c r="Q1" s="7"/>
      <c r="R1" s="13"/>
      <c r="S1" s="13"/>
      <c r="T1" s="13"/>
      <c r="U1" s="9"/>
      <c r="V1" s="9"/>
      <c r="W1" s="9"/>
      <c r="X1" s="9"/>
      <c r="Y1" s="9"/>
      <c r="Z1" s="9"/>
      <c r="AA1" s="9"/>
      <c r="AB1" s="9"/>
      <c r="CF1" s="178"/>
      <c r="CG1" s="178"/>
      <c r="CH1" s="178"/>
      <c r="CI1" s="178"/>
      <c r="CJ1" s="178"/>
      <c r="CK1" s="178"/>
      <c r="CL1" s="178"/>
      <c r="CM1" s="178"/>
    </row>
    <row r="2" spans="1:91" ht="28.5" x14ac:dyDescent="0.45">
      <c r="A2" s="9"/>
      <c r="B2" s="9"/>
      <c r="C2" s="177"/>
      <c r="D2" s="176"/>
      <c r="E2" s="7"/>
      <c r="F2" s="175" t="s">
        <v>70</v>
      </c>
      <c r="G2" s="9"/>
      <c r="H2" s="9"/>
      <c r="I2" s="9"/>
      <c r="J2" s="9"/>
      <c r="K2" s="9"/>
      <c r="L2" s="9"/>
      <c r="M2" s="9"/>
      <c r="N2" s="9"/>
      <c r="P2" s="7"/>
      <c r="Q2" s="7"/>
      <c r="R2" s="13"/>
      <c r="S2" s="13"/>
      <c r="T2" s="13"/>
      <c r="U2" s="9"/>
      <c r="V2" s="9"/>
      <c r="W2" s="9"/>
      <c r="X2" s="9"/>
      <c r="Y2" s="9"/>
      <c r="Z2" s="9"/>
      <c r="AA2" s="9"/>
      <c r="AB2" s="9"/>
      <c r="CH2" s="174" t="s">
        <v>69</v>
      </c>
    </row>
    <row r="3" spans="1:91" ht="6.7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P3" s="7"/>
      <c r="Q3" s="7"/>
      <c r="R3" s="13"/>
      <c r="S3" s="13"/>
      <c r="T3" s="13"/>
      <c r="U3" s="9"/>
      <c r="V3" s="9"/>
      <c r="W3" s="9"/>
      <c r="X3" s="9"/>
      <c r="Y3" s="9"/>
      <c r="Z3" s="9"/>
      <c r="AA3" s="9"/>
      <c r="AB3" s="9"/>
    </row>
    <row r="4" spans="1:91" ht="6.75" customHeight="1" thickBo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P4" s="7"/>
      <c r="Q4" s="7"/>
      <c r="R4" s="13"/>
      <c r="S4" s="13"/>
      <c r="T4" s="13"/>
      <c r="U4" s="9"/>
      <c r="V4" s="9"/>
      <c r="W4" s="9"/>
      <c r="X4" s="9"/>
      <c r="Y4" s="9"/>
      <c r="Z4" s="9"/>
      <c r="AA4" s="9"/>
      <c r="AB4" s="9"/>
    </row>
    <row r="5" spans="1:91" ht="21" x14ac:dyDescent="0.35">
      <c r="A5" s="9"/>
      <c r="B5" s="173" t="s">
        <v>68</v>
      </c>
      <c r="C5" s="172"/>
      <c r="D5" s="172"/>
      <c r="E5" s="171"/>
      <c r="F5" s="170"/>
      <c r="G5" s="173" t="s">
        <v>67</v>
      </c>
      <c r="H5" s="172"/>
      <c r="I5" s="171"/>
      <c r="J5" s="170"/>
      <c r="K5" s="75"/>
      <c r="L5" s="75"/>
      <c r="M5" s="75"/>
      <c r="N5" s="106"/>
      <c r="O5" s="7"/>
      <c r="P5" s="7"/>
      <c r="Q5" s="7"/>
      <c r="R5" s="8"/>
      <c r="S5" s="13"/>
      <c r="T5" s="13"/>
      <c r="U5" s="9"/>
      <c r="V5" s="9"/>
      <c r="W5" s="9"/>
      <c r="X5" s="9"/>
      <c r="Y5" s="9"/>
      <c r="Z5" s="9"/>
      <c r="AA5" s="9"/>
      <c r="AB5" s="9"/>
      <c r="CG5" s="105" t="s">
        <v>66</v>
      </c>
      <c r="CH5" s="105"/>
      <c r="CI5" s="105"/>
      <c r="CJ5" s="105"/>
      <c r="CK5" s="169" t="s">
        <v>65</v>
      </c>
      <c r="CL5" s="168"/>
      <c r="CM5" s="167"/>
    </row>
    <row r="6" spans="1:91" ht="18" customHeight="1" x14ac:dyDescent="0.3">
      <c r="A6" s="9"/>
      <c r="B6" s="166"/>
      <c r="C6" s="165" t="s">
        <v>64</v>
      </c>
      <c r="D6" s="164"/>
      <c r="E6" s="163">
        <v>500000</v>
      </c>
      <c r="F6" s="102"/>
      <c r="G6" s="146"/>
      <c r="H6" s="145" t="s">
        <v>63</v>
      </c>
      <c r="I6" s="162">
        <f>E6</f>
        <v>500000</v>
      </c>
      <c r="J6" s="102"/>
      <c r="K6" s="7"/>
      <c r="L6" s="51"/>
      <c r="M6" s="66"/>
      <c r="N6" s="161"/>
      <c r="O6" s="7"/>
      <c r="P6" s="7"/>
      <c r="Q6" s="7"/>
      <c r="R6" s="8"/>
      <c r="S6" s="13"/>
      <c r="T6" s="13"/>
      <c r="U6" s="160"/>
      <c r="V6" s="9"/>
      <c r="W6" s="9"/>
      <c r="X6" s="9"/>
      <c r="Y6" s="9"/>
      <c r="Z6" s="9"/>
      <c r="AA6" s="9"/>
      <c r="AB6" s="9"/>
      <c r="CH6" s="80" t="s">
        <v>62</v>
      </c>
      <c r="CI6" s="77"/>
      <c r="CJ6" s="159">
        <f>'Bank Loan in Insurance'!E6</f>
        <v>500000</v>
      </c>
      <c r="CK6" s="138" t="s">
        <v>61</v>
      </c>
      <c r="CL6" s="137"/>
      <c r="CM6" s="158">
        <v>192250</v>
      </c>
    </row>
    <row r="7" spans="1:91" ht="18" customHeight="1" x14ac:dyDescent="0.3">
      <c r="A7" s="9"/>
      <c r="B7" s="122" t="s">
        <v>60</v>
      </c>
      <c r="C7" s="121"/>
      <c r="D7" s="157"/>
      <c r="E7" s="156">
        <v>0.05</v>
      </c>
      <c r="F7" s="154"/>
      <c r="G7" s="146"/>
      <c r="H7" s="145" t="s">
        <v>37</v>
      </c>
      <c r="I7" s="155">
        <v>0.05</v>
      </c>
      <c r="J7" s="154"/>
      <c r="K7" s="7"/>
      <c r="L7" s="51"/>
      <c r="M7" s="61"/>
      <c r="N7" s="153"/>
      <c r="O7" s="7"/>
      <c r="P7" s="7"/>
      <c r="Q7" s="7"/>
      <c r="R7" s="8"/>
      <c r="S7" s="13"/>
      <c r="T7" s="13"/>
      <c r="U7" s="9"/>
      <c r="V7" s="9"/>
      <c r="W7" s="9"/>
      <c r="X7" s="9"/>
      <c r="Y7" s="9"/>
      <c r="Z7" s="9"/>
      <c r="AA7" s="9"/>
      <c r="AB7" s="9"/>
      <c r="CG7" s="80" t="s">
        <v>60</v>
      </c>
      <c r="CH7" s="80"/>
      <c r="CI7" s="77"/>
      <c r="CJ7" s="152">
        <f>'Bank Loan in Insurance'!E7</f>
        <v>0.05</v>
      </c>
      <c r="CK7" s="138" t="s">
        <v>59</v>
      </c>
      <c r="CL7" s="137"/>
      <c r="CM7" s="151">
        <v>7.0000000000000007E-2</v>
      </c>
    </row>
    <row r="8" spans="1:91" ht="18" customHeight="1" thickBot="1" x14ac:dyDescent="0.35">
      <c r="A8" s="9"/>
      <c r="B8" s="150"/>
      <c r="C8" s="149"/>
      <c r="D8" s="148" t="s">
        <v>58</v>
      </c>
      <c r="E8" s="147">
        <v>30</v>
      </c>
      <c r="F8" s="143"/>
      <c r="G8" s="146"/>
      <c r="H8" s="145" t="s">
        <v>57</v>
      </c>
      <c r="I8" s="144">
        <v>30</v>
      </c>
      <c r="J8" s="143"/>
      <c r="K8" s="7"/>
      <c r="L8" s="51"/>
      <c r="M8" s="142"/>
      <c r="N8" s="141"/>
      <c r="O8" s="7"/>
      <c r="P8" s="7"/>
      <c r="Q8" s="7"/>
      <c r="R8" s="8"/>
      <c r="S8" s="13"/>
      <c r="T8" s="13"/>
      <c r="U8" s="9"/>
      <c r="V8" s="9"/>
      <c r="W8" s="9"/>
      <c r="X8" s="9"/>
      <c r="Y8" s="9"/>
      <c r="Z8" s="9"/>
      <c r="AA8" s="9"/>
      <c r="AB8" s="9"/>
      <c r="CG8" t="s">
        <v>56</v>
      </c>
      <c r="CI8" s="140"/>
      <c r="CJ8" s="139">
        <f>'Bank Loan in Insurance'!E8</f>
        <v>30</v>
      </c>
      <c r="CK8" s="138" t="s">
        <v>54</v>
      </c>
      <c r="CL8" s="137"/>
      <c r="CM8" s="136">
        <v>1663.26</v>
      </c>
    </row>
    <row r="9" spans="1:91" ht="18" customHeight="1" thickBot="1" x14ac:dyDescent="0.35">
      <c r="A9" s="9"/>
      <c r="B9" s="135" t="s">
        <v>54</v>
      </c>
      <c r="C9" s="134"/>
      <c r="D9" s="133"/>
      <c r="E9" s="132">
        <f>(-PMT(E7/12,E8*12,E6,0))</f>
        <v>2684.1081150606951</v>
      </c>
      <c r="F9" s="130"/>
      <c r="G9" s="131"/>
      <c r="H9" s="118" t="s">
        <v>55</v>
      </c>
      <c r="I9" s="117">
        <f>SUM($S$10)</f>
        <v>2160971.1875753314</v>
      </c>
      <c r="J9" s="130"/>
      <c r="K9" s="51"/>
      <c r="L9" s="129">
        <f>SUM(L10-I6)</f>
        <v>1008735.6966530196</v>
      </c>
      <c r="M9" s="55"/>
      <c r="N9" s="128"/>
      <c r="O9" s="7"/>
      <c r="P9" s="7"/>
      <c r="Q9" s="7"/>
      <c r="R9" s="8"/>
      <c r="S9" s="13"/>
      <c r="T9" s="13"/>
      <c r="U9" s="55"/>
      <c r="V9" s="9"/>
      <c r="W9" s="9"/>
      <c r="X9" s="9"/>
      <c r="Y9" s="9"/>
      <c r="Z9" s="9"/>
      <c r="AA9" s="9"/>
      <c r="AB9" s="9"/>
      <c r="CG9" s="71" t="s">
        <v>54</v>
      </c>
      <c r="CH9" s="71"/>
      <c r="CI9" s="127"/>
      <c r="CJ9" s="126">
        <f>(-PMT(CJ7/12,CJ8,CJ6,0))</f>
        <v>17764.682181688262</v>
      </c>
      <c r="CK9" s="125" t="s">
        <v>53</v>
      </c>
      <c r="CL9" s="124"/>
      <c r="CM9" s="123">
        <f>NPER(CM7/12,CM8,-CM6,0)</f>
        <v>192.84052605362794</v>
      </c>
    </row>
    <row r="10" spans="1:91" ht="18" customHeight="1" x14ac:dyDescent="0.3">
      <c r="A10" s="9"/>
      <c r="B10" s="122" t="s">
        <v>52</v>
      </c>
      <c r="C10" s="121"/>
      <c r="D10" s="121"/>
      <c r="E10" s="120">
        <f>SUM($C$38:$C$412)</f>
        <v>466278.92142185062</v>
      </c>
      <c r="F10" s="98"/>
      <c r="G10" s="119"/>
      <c r="H10" s="118" t="s">
        <v>51</v>
      </c>
      <c r="I10" s="117">
        <f>E10*0.25</f>
        <v>116569.73035546266</v>
      </c>
      <c r="J10" s="98"/>
      <c r="K10" s="52"/>
      <c r="L10" s="116">
        <f>IF(I6=0,0,-FV(I7*0.75,I8,,I6))</f>
        <v>1508735.6966530196</v>
      </c>
      <c r="M10" s="49"/>
      <c r="N10" s="7"/>
      <c r="O10" s="7"/>
      <c r="P10" s="7"/>
      <c r="Q10" s="7"/>
      <c r="R10" s="8"/>
      <c r="S10" s="116">
        <f>IF(I6=0,0,-FV(I7,I8,,I6))</f>
        <v>2160971.1875753314</v>
      </c>
      <c r="T10" s="13"/>
      <c r="U10" s="115"/>
      <c r="V10" s="9"/>
      <c r="W10" s="9" t="s">
        <v>0</v>
      </c>
      <c r="X10" s="9"/>
      <c r="Y10" s="9"/>
      <c r="Z10" s="9"/>
      <c r="AA10" s="9"/>
      <c r="AB10" s="9"/>
    </row>
    <row r="11" spans="1:91" ht="18" customHeight="1" thickBot="1" x14ac:dyDescent="0.35">
      <c r="A11" s="9"/>
      <c r="B11" s="114" t="s">
        <v>50</v>
      </c>
      <c r="C11" s="113"/>
      <c r="D11" s="112"/>
      <c r="E11" s="111">
        <f>SUM($C$38:$C$412)+SUM($L$38:$L$412)</f>
        <v>966278.92142185033</v>
      </c>
      <c r="F11" s="107"/>
      <c r="G11" s="110"/>
      <c r="H11" s="109" t="s">
        <v>49</v>
      </c>
      <c r="I11" s="108">
        <f>I9+I10</f>
        <v>2277540.9179307939</v>
      </c>
      <c r="J11" s="107"/>
      <c r="K11" s="48"/>
      <c r="L11" s="47"/>
      <c r="M11" s="46"/>
      <c r="N11" s="106"/>
      <c r="O11" s="7"/>
      <c r="P11" s="7"/>
      <c r="Q11" s="7"/>
      <c r="R11" s="8"/>
      <c r="S11" s="13" t="s">
        <v>0</v>
      </c>
      <c r="T11" s="13"/>
      <c r="U11" s="9"/>
      <c r="V11" s="9"/>
      <c r="W11" s="9"/>
      <c r="X11" s="9"/>
      <c r="Y11" s="9"/>
      <c r="Z11" s="9"/>
      <c r="AA11" s="9"/>
      <c r="AB11" s="9"/>
      <c r="CG11" s="105" t="s">
        <v>48</v>
      </c>
      <c r="CH11" s="105"/>
      <c r="CI11" s="105"/>
      <c r="CJ11" s="105"/>
      <c r="CK11" s="105" t="s">
        <v>47</v>
      </c>
      <c r="CL11" s="105"/>
      <c r="CM11" s="105"/>
    </row>
    <row r="12" spans="1:91" ht="18" customHeight="1" x14ac:dyDescent="0.3">
      <c r="A12" s="9"/>
      <c r="B12" s="45"/>
      <c r="C12" s="45"/>
      <c r="D12" s="45"/>
      <c r="E12" s="44"/>
      <c r="F12" s="102"/>
      <c r="G12" s="104" t="s">
        <v>46</v>
      </c>
      <c r="H12" s="102"/>
      <c r="I12" s="102"/>
      <c r="J12" s="102"/>
      <c r="K12" s="99"/>
      <c r="L12" s="99"/>
      <c r="M12" s="98"/>
      <c r="N12" s="24"/>
      <c r="Q12" s="7"/>
      <c r="R12" s="13"/>
      <c r="S12" s="13"/>
      <c r="T12" s="13"/>
      <c r="U12" s="9"/>
      <c r="V12" s="9"/>
      <c r="W12" s="9"/>
      <c r="X12" s="9"/>
      <c r="Y12" s="9"/>
      <c r="Z12" s="9"/>
      <c r="AA12" s="9"/>
      <c r="AB12" s="9"/>
      <c r="CG12" s="80" t="s">
        <v>45</v>
      </c>
      <c r="CH12" s="80"/>
      <c r="CI12" s="77"/>
      <c r="CJ12" s="103">
        <v>0</v>
      </c>
      <c r="CK12" s="78" t="s">
        <v>44</v>
      </c>
      <c r="CL12" s="77"/>
      <c r="CM12" s="67"/>
    </row>
    <row r="13" spans="1:91" ht="18" customHeight="1" x14ac:dyDescent="0.3">
      <c r="A13" s="9"/>
      <c r="B13" s="45"/>
      <c r="C13" s="45"/>
      <c r="D13" s="45"/>
      <c r="E13" s="49"/>
      <c r="F13" s="102"/>
      <c r="G13" s="7"/>
      <c r="H13" s="102"/>
      <c r="I13" s="102"/>
      <c r="J13" s="102"/>
      <c r="K13" s="99"/>
      <c r="L13" s="99"/>
      <c r="M13" s="98"/>
      <c r="N13" s="24"/>
      <c r="Q13" s="7"/>
      <c r="R13" s="13"/>
      <c r="S13" s="13"/>
      <c r="T13" s="13"/>
      <c r="U13" s="9"/>
      <c r="V13" s="9"/>
      <c r="W13" s="9"/>
      <c r="X13" s="9"/>
      <c r="Y13" s="9"/>
      <c r="Z13" s="9"/>
      <c r="AA13" s="9"/>
      <c r="AB13" s="9"/>
      <c r="CG13" s="80" t="s">
        <v>43</v>
      </c>
      <c r="CH13" s="80"/>
      <c r="CI13" s="80"/>
      <c r="CJ13" s="101">
        <v>0</v>
      </c>
      <c r="CK13" s="78" t="s">
        <v>42</v>
      </c>
      <c r="CL13" s="77"/>
      <c r="CM13" s="67"/>
    </row>
    <row r="14" spans="1:91" ht="19.5" thickBot="1" x14ac:dyDescent="0.35">
      <c r="A14" s="9"/>
      <c r="B14" s="39"/>
      <c r="C14" s="39"/>
      <c r="D14" s="39"/>
      <c r="E14" s="9"/>
      <c r="F14" s="100"/>
      <c r="G14" s="100"/>
      <c r="H14" s="100"/>
      <c r="I14" s="100"/>
      <c r="J14" s="100"/>
      <c r="K14" s="99"/>
      <c r="L14" s="99"/>
      <c r="M14" s="98"/>
      <c r="N14" s="29"/>
      <c r="Q14" s="7"/>
      <c r="R14" s="13"/>
      <c r="S14" s="13"/>
      <c r="T14" s="13"/>
      <c r="U14" s="97"/>
      <c r="V14" s="9"/>
      <c r="W14" s="9"/>
      <c r="X14" s="9"/>
      <c r="Y14" s="9"/>
      <c r="Z14" s="9"/>
      <c r="AA14" s="9"/>
      <c r="AB14" s="9"/>
      <c r="CG14" s="80" t="s">
        <v>41</v>
      </c>
      <c r="CH14" s="80"/>
      <c r="CI14" s="80"/>
      <c r="CJ14" s="85">
        <v>1</v>
      </c>
      <c r="CK14" s="78" t="s">
        <v>40</v>
      </c>
      <c r="CL14" s="77"/>
      <c r="CM14" s="67"/>
    </row>
    <row r="15" spans="1:91" ht="16.5" hidden="1" thickBot="1" x14ac:dyDescent="0.3">
      <c r="A15" s="9"/>
      <c r="B15" s="96" t="s">
        <v>39</v>
      </c>
      <c r="C15" s="96"/>
      <c r="D15" s="96"/>
      <c r="E15" s="96"/>
      <c r="F15" s="88"/>
      <c r="G15" s="87"/>
      <c r="H15" s="87"/>
      <c r="I15" s="87"/>
      <c r="J15" s="87"/>
      <c r="K15" s="65"/>
      <c r="L15" s="65"/>
      <c r="M15" s="64"/>
      <c r="N15" s="95"/>
      <c r="Q15" s="7"/>
      <c r="R15" s="13"/>
      <c r="S15" s="13"/>
      <c r="T15" s="13"/>
      <c r="U15" s="9"/>
      <c r="V15" s="9"/>
      <c r="W15" s="9"/>
      <c r="X15" s="9"/>
      <c r="Y15" s="9"/>
      <c r="Z15" s="9"/>
      <c r="AA15" s="9"/>
      <c r="AB15" s="9"/>
      <c r="CG15" s="80" t="s">
        <v>38</v>
      </c>
      <c r="CH15" s="80"/>
      <c r="CI15" s="80"/>
      <c r="CJ15" s="67"/>
      <c r="CK15" s="78" t="s">
        <v>37</v>
      </c>
      <c r="CL15" s="77"/>
      <c r="CM15" s="67"/>
    </row>
    <row r="16" spans="1:91" ht="16.5" hidden="1" thickBot="1" x14ac:dyDescent="0.3">
      <c r="A16" s="9"/>
      <c r="B16" s="84" t="s">
        <v>36</v>
      </c>
      <c r="C16" s="84"/>
      <c r="D16" s="84"/>
      <c r="E16" s="94">
        <v>0</v>
      </c>
      <c r="F16" s="64"/>
      <c r="G16" s="64"/>
      <c r="H16" s="64"/>
      <c r="I16" s="64"/>
      <c r="J16" s="64"/>
      <c r="K16" s="65"/>
      <c r="L16" s="65"/>
      <c r="M16" s="64"/>
      <c r="N16" s="92"/>
      <c r="Q16" s="7"/>
      <c r="R16" s="13"/>
      <c r="S16" s="13"/>
      <c r="T16" s="13"/>
      <c r="U16" s="9"/>
      <c r="V16" s="9"/>
      <c r="W16" s="9"/>
      <c r="X16" s="9"/>
      <c r="Y16" s="9"/>
      <c r="Z16" s="9"/>
      <c r="AA16" s="9"/>
      <c r="AB16" s="9"/>
      <c r="CK16" s="80" t="s">
        <v>35</v>
      </c>
      <c r="CL16" s="77"/>
      <c r="CM16" s="67"/>
    </row>
    <row r="17" spans="1:93" ht="16.5" hidden="1" thickBot="1" x14ac:dyDescent="0.3">
      <c r="A17" s="9"/>
      <c r="B17" s="84" t="s">
        <v>34</v>
      </c>
      <c r="C17" s="84"/>
      <c r="D17" s="84"/>
      <c r="E17" s="94">
        <v>0</v>
      </c>
      <c r="F17" s="93"/>
      <c r="G17" s="93"/>
      <c r="H17" s="93"/>
      <c r="I17" s="93"/>
      <c r="J17" s="93"/>
      <c r="K17" s="65"/>
      <c r="L17" s="65"/>
      <c r="M17" s="64"/>
      <c r="N17" s="92"/>
      <c r="Q17" s="7"/>
      <c r="R17" s="13"/>
      <c r="S17" s="13"/>
      <c r="T17" s="13"/>
      <c r="U17" s="9"/>
      <c r="V17" s="9"/>
      <c r="W17" s="9"/>
      <c r="X17" s="9"/>
      <c r="Y17" s="9"/>
      <c r="Z17" s="9"/>
      <c r="AA17" s="9"/>
      <c r="AB17" s="9"/>
      <c r="CG17" s="80" t="s">
        <v>33</v>
      </c>
      <c r="CH17" s="80"/>
      <c r="CI17" s="77"/>
      <c r="CJ17" s="91">
        <f>SUM(CI30:CI406)</f>
        <v>532940.46545064787</v>
      </c>
      <c r="CK17" t="s">
        <v>32</v>
      </c>
      <c r="CL17" s="90"/>
      <c r="CM17" s="67"/>
    </row>
    <row r="18" spans="1:93" ht="16.5" hidden="1" thickBot="1" x14ac:dyDescent="0.3">
      <c r="A18" s="9"/>
      <c r="B18" s="84" t="s">
        <v>31</v>
      </c>
      <c r="C18" s="84"/>
      <c r="D18" s="84"/>
      <c r="E18" s="89">
        <v>1</v>
      </c>
      <c r="F18" s="88"/>
      <c r="G18" s="87"/>
      <c r="H18" s="87"/>
      <c r="I18" s="87"/>
      <c r="J18" s="87"/>
      <c r="K18" s="65"/>
      <c r="L18" s="65"/>
      <c r="M18" s="64"/>
      <c r="N18" s="29"/>
      <c r="Q18" s="7"/>
      <c r="R18" s="13"/>
      <c r="S18" s="13"/>
      <c r="T18" s="13"/>
      <c r="U18" s="9"/>
      <c r="V18" s="9"/>
      <c r="W18" s="9"/>
      <c r="X18" s="9"/>
      <c r="Y18" s="9"/>
      <c r="Z18" s="9"/>
      <c r="AA18" s="9"/>
      <c r="AB18" s="9"/>
      <c r="CG18" s="80" t="s">
        <v>30</v>
      </c>
      <c r="CH18" s="80"/>
      <c r="CI18" s="77"/>
      <c r="CJ18" s="86">
        <f>SUM(CH30:CH406)</f>
        <v>32940.465450647702</v>
      </c>
      <c r="CK18" s="78" t="s">
        <v>29</v>
      </c>
      <c r="CL18" s="77"/>
      <c r="CM18" s="85"/>
    </row>
    <row r="19" spans="1:93" ht="16.5" hidden="1" thickBot="1" x14ac:dyDescent="0.3">
      <c r="A19" s="9"/>
      <c r="B19" s="84" t="s">
        <v>28</v>
      </c>
      <c r="C19" s="84"/>
      <c r="D19" s="84"/>
      <c r="E19" s="83">
        <f>SUM(E38:E412)+SUM(K38:K412)</f>
        <v>0</v>
      </c>
      <c r="F19" s="82"/>
      <c r="G19" s="81"/>
      <c r="H19" s="81"/>
      <c r="I19" s="81"/>
      <c r="J19" s="81"/>
      <c r="K19" s="65"/>
      <c r="L19" s="65"/>
      <c r="M19" s="64"/>
      <c r="N19" s="21"/>
      <c r="Q19" s="7"/>
      <c r="R19" s="13"/>
      <c r="S19" s="13"/>
      <c r="T19" s="13"/>
      <c r="U19" s="9"/>
      <c r="V19" s="9"/>
      <c r="W19" s="9"/>
      <c r="X19" s="9"/>
      <c r="Y19" s="9"/>
      <c r="Z19" s="9"/>
      <c r="AA19" s="9"/>
      <c r="AB19" s="9"/>
      <c r="CG19" s="80" t="s">
        <v>27</v>
      </c>
      <c r="CH19" s="80"/>
      <c r="CI19" s="77"/>
      <c r="CJ19" s="79"/>
      <c r="CK19" s="78" t="s">
        <v>26</v>
      </c>
      <c r="CL19" s="77"/>
      <c r="CM19" s="67"/>
    </row>
    <row r="20" spans="1:93" ht="21" customHeight="1" thickBot="1" x14ac:dyDescent="0.4">
      <c r="A20" s="9"/>
      <c r="B20" s="75"/>
      <c r="C20" s="75"/>
      <c r="D20" s="75"/>
      <c r="E20" s="75"/>
      <c r="F20" s="76"/>
      <c r="G20" s="75"/>
      <c r="H20" s="75"/>
      <c r="I20" s="75"/>
      <c r="J20" s="74"/>
      <c r="K20" s="65"/>
      <c r="L20" s="65"/>
      <c r="M20" s="64"/>
      <c r="N20" s="73" t="e">
        <f>SUM(N21:N24)</f>
        <v>#REF!</v>
      </c>
      <c r="O20" s="5" t="s">
        <v>0</v>
      </c>
      <c r="P20" s="5" t="s">
        <v>0</v>
      </c>
      <c r="Q20" s="72" t="s">
        <v>0</v>
      </c>
      <c r="R20" s="13"/>
      <c r="S20" s="13"/>
      <c r="T20" s="13"/>
      <c r="U20" s="9"/>
      <c r="V20" s="9"/>
      <c r="W20" s="9"/>
      <c r="X20" s="9"/>
      <c r="Y20" s="9"/>
      <c r="Z20" s="9"/>
      <c r="AA20" s="9"/>
      <c r="AB20" s="9"/>
      <c r="CG20" s="71" t="s">
        <v>25</v>
      </c>
      <c r="CH20" s="71"/>
      <c r="CI20" s="71"/>
      <c r="CJ20" s="70"/>
      <c r="CK20" s="69" t="s">
        <v>24</v>
      </c>
      <c r="CL20" s="68"/>
      <c r="CM20" s="67"/>
    </row>
    <row r="21" spans="1:93" s="2" customFormat="1" ht="18" customHeight="1" x14ac:dyDescent="0.3">
      <c r="A21" s="9"/>
      <c r="B21" s="60"/>
      <c r="C21" s="45"/>
      <c r="D21" s="45"/>
      <c r="E21" s="66"/>
      <c r="F21" s="7"/>
      <c r="G21" s="7"/>
      <c r="H21" s="51"/>
      <c r="I21" s="66"/>
      <c r="J21" s="9"/>
      <c r="K21" s="65"/>
      <c r="L21" s="65"/>
      <c r="M21" s="64"/>
      <c r="N21" s="54" t="e">
        <f>-FV(M7/12,#REF!*12,E16,0)</f>
        <v>#REF!</v>
      </c>
      <c r="O21" s="7"/>
      <c r="P21" s="7"/>
      <c r="Q21" s="7"/>
      <c r="R21" s="13"/>
      <c r="S21" s="9"/>
      <c r="T21" s="9"/>
      <c r="U21" s="9"/>
      <c r="V21" s="9"/>
      <c r="W21" s="9"/>
      <c r="X21" s="9"/>
      <c r="Y21" s="9"/>
      <c r="Z21" s="9"/>
      <c r="AA21" s="9"/>
      <c r="AB21" s="9"/>
      <c r="AC21"/>
      <c r="AD21"/>
      <c r="AE21"/>
      <c r="AF21"/>
      <c r="AG21" s="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 s="63"/>
      <c r="CH21" s="63"/>
      <c r="CI21" s="63"/>
      <c r="CJ21"/>
      <c r="CK21" s="63"/>
      <c r="CL21" s="63"/>
      <c r="CM21"/>
    </row>
    <row r="22" spans="1:93" ht="18" customHeight="1" x14ac:dyDescent="0.3">
      <c r="A22" s="9"/>
      <c r="B22" s="45"/>
      <c r="C22" s="45"/>
      <c r="D22" s="45"/>
      <c r="E22" s="62"/>
      <c r="F22" s="7"/>
      <c r="G22" s="7"/>
      <c r="H22" s="51"/>
      <c r="I22" s="61"/>
      <c r="J22" s="9"/>
      <c r="K22" s="39"/>
      <c r="L22" s="39"/>
      <c r="M22" s="9"/>
      <c r="N22" s="54" t="e">
        <f>-FV(M7,#REF!,0,M11)</f>
        <v>#REF!</v>
      </c>
      <c r="O22" s="7"/>
      <c r="P22" s="7"/>
      <c r="Q22" s="7"/>
      <c r="R22" s="13"/>
      <c r="S22" s="13"/>
      <c r="T22" s="13"/>
      <c r="U22" s="9"/>
      <c r="V22" s="9"/>
      <c r="W22" s="9"/>
      <c r="X22" s="9"/>
      <c r="Y22" s="9"/>
      <c r="Z22" s="9"/>
      <c r="AA22" s="9"/>
      <c r="AB22" s="9"/>
    </row>
    <row r="23" spans="1:93" ht="18" customHeight="1" x14ac:dyDescent="0.35">
      <c r="A23" s="9"/>
      <c r="B23" s="60"/>
      <c r="C23" s="60"/>
      <c r="D23" s="59"/>
      <c r="E23" s="58"/>
      <c r="F23" s="7"/>
      <c r="G23" s="7"/>
      <c r="H23" s="51"/>
      <c r="I23" s="44"/>
      <c r="J23" s="9"/>
      <c r="K23" s="39"/>
      <c r="L23" s="39"/>
      <c r="M23" s="9"/>
      <c r="N23" s="54" t="e">
        <f>-FV(M7,#REF!,#REF!-E16*12,0)</f>
        <v>#REF!</v>
      </c>
      <c r="O23" s="7"/>
      <c r="P23" s="7"/>
      <c r="Q23" s="7"/>
      <c r="R23" s="13"/>
      <c r="S23" s="13"/>
      <c r="T23" s="13"/>
      <c r="U23" s="9"/>
      <c r="V23" s="9"/>
      <c r="W23" s="9"/>
      <c r="X23" s="9"/>
      <c r="Y23" s="9"/>
      <c r="Z23" s="9"/>
      <c r="AA23" s="9"/>
      <c r="AB23" s="9"/>
      <c r="CF23" s="57" t="s">
        <v>23</v>
      </c>
      <c r="CG23" s="57"/>
      <c r="CH23" s="57"/>
      <c r="CO23" s="26" t="s">
        <v>0</v>
      </c>
    </row>
    <row r="24" spans="1:93" ht="18" customHeight="1" x14ac:dyDescent="0.3">
      <c r="A24" s="9"/>
      <c r="B24" s="43"/>
      <c r="C24" s="43"/>
      <c r="D24" s="43"/>
      <c r="E24" s="56"/>
      <c r="F24" s="7"/>
      <c r="G24" s="51"/>
      <c r="H24" s="51"/>
      <c r="I24" s="55"/>
      <c r="J24" s="9"/>
      <c r="K24" s="39"/>
      <c r="L24" s="39"/>
      <c r="M24" s="9"/>
      <c r="N24" s="54" t="e">
        <f>-FV(M7/12,#REF!*12,#REF!,0)</f>
        <v>#REF!</v>
      </c>
      <c r="O24" s="7"/>
      <c r="P24" s="7"/>
      <c r="Q24" s="7"/>
      <c r="R24" s="13"/>
      <c r="S24" s="13"/>
      <c r="T24" s="13"/>
      <c r="U24" s="9"/>
      <c r="V24" s="9"/>
      <c r="W24" s="9"/>
      <c r="X24" s="9"/>
      <c r="Y24" s="9"/>
      <c r="Z24" s="9"/>
      <c r="AA24" s="9"/>
      <c r="AB24" s="9"/>
      <c r="CF24" s="50" t="s">
        <v>22</v>
      </c>
      <c r="CG24" s="24" t="s">
        <v>13</v>
      </c>
      <c r="CH24" s="24" t="s">
        <v>12</v>
      </c>
      <c r="CI24" s="24" t="s">
        <v>11</v>
      </c>
      <c r="CJ24" s="24" t="s">
        <v>17</v>
      </c>
      <c r="CK24" s="24" t="s">
        <v>21</v>
      </c>
      <c r="CL24" s="24" t="s">
        <v>8</v>
      </c>
      <c r="CM24" s="24"/>
      <c r="CO24" s="22" t="s">
        <v>0</v>
      </c>
    </row>
    <row r="25" spans="1:93" ht="18" customHeight="1" x14ac:dyDescent="0.3">
      <c r="A25" s="9"/>
      <c r="B25" s="45"/>
      <c r="C25" s="45"/>
      <c r="D25" s="45"/>
      <c r="E25" s="53"/>
      <c r="F25" s="7"/>
      <c r="G25" s="52"/>
      <c r="H25" s="51"/>
      <c r="I25" s="49"/>
      <c r="J25" s="9"/>
      <c r="K25" s="39"/>
      <c r="L25" s="39"/>
      <c r="M25" s="9"/>
      <c r="N25" s="7"/>
      <c r="O25" s="7"/>
      <c r="P25" s="7"/>
      <c r="Q25" s="7"/>
      <c r="R25" s="13"/>
      <c r="S25" s="13"/>
      <c r="T25" s="13"/>
      <c r="U25" s="9"/>
      <c r="V25" s="9"/>
      <c r="W25" s="9"/>
      <c r="X25" s="9"/>
      <c r="Y25" s="9"/>
      <c r="Z25" s="9"/>
      <c r="AA25" s="9"/>
      <c r="AB25" s="9"/>
      <c r="CF25" s="50"/>
      <c r="CG25" s="24" t="s">
        <v>5</v>
      </c>
      <c r="CH25" s="24" t="s">
        <v>4</v>
      </c>
      <c r="CI25" s="24" t="s">
        <v>3</v>
      </c>
      <c r="CJ25" s="24" t="s">
        <v>2</v>
      </c>
      <c r="CK25" s="24" t="s">
        <v>2</v>
      </c>
      <c r="CL25" s="24" t="s">
        <v>1</v>
      </c>
      <c r="CM25" s="41" t="s">
        <v>7</v>
      </c>
    </row>
    <row r="26" spans="1:93" ht="18" customHeight="1" x14ac:dyDescent="0.3">
      <c r="A26" s="9"/>
      <c r="B26" s="45"/>
      <c r="C26" s="45"/>
      <c r="D26" s="45"/>
      <c r="E26" s="49"/>
      <c r="F26" s="7"/>
      <c r="G26" s="48"/>
      <c r="H26" s="47"/>
      <c r="I26" s="46"/>
      <c r="J26" s="9"/>
      <c r="K26" s="39"/>
      <c r="L26" s="39"/>
      <c r="M26" s="9"/>
      <c r="N26" s="7"/>
      <c r="O26" s="7"/>
      <c r="P26" s="7"/>
      <c r="Q26" s="7"/>
      <c r="R26" s="13"/>
      <c r="S26" s="13"/>
      <c r="T26" s="13"/>
      <c r="U26" s="9"/>
      <c r="V26" s="9"/>
      <c r="W26" s="9"/>
      <c r="X26" s="9"/>
      <c r="Y26" s="9"/>
      <c r="Z26" s="9"/>
      <c r="AA26" s="9"/>
      <c r="AB26" s="9"/>
      <c r="CF26" s="24"/>
      <c r="CH26" s="24"/>
      <c r="CI26" s="24"/>
      <c r="CJ26" s="24"/>
      <c r="CK26" s="24"/>
      <c r="CL26" s="24"/>
      <c r="CM26" s="41"/>
    </row>
    <row r="27" spans="1:93" ht="18" customHeight="1" x14ac:dyDescent="0.3">
      <c r="A27" s="9"/>
      <c r="B27" s="45"/>
      <c r="C27" s="45"/>
      <c r="D27" s="45"/>
      <c r="E27" s="44"/>
      <c r="F27" s="9"/>
      <c r="G27" s="9"/>
      <c r="H27" s="9"/>
      <c r="I27" s="9"/>
      <c r="J27" s="9"/>
      <c r="K27" s="39"/>
      <c r="L27" s="39"/>
      <c r="M27" s="9"/>
      <c r="N27" s="7"/>
      <c r="O27" s="7"/>
      <c r="P27" s="7"/>
      <c r="Q27" s="7"/>
      <c r="R27" s="13"/>
      <c r="S27" s="13"/>
      <c r="T27" s="13"/>
      <c r="U27" s="9"/>
      <c r="V27" s="9"/>
      <c r="W27" s="9"/>
      <c r="X27" s="9"/>
      <c r="Y27" s="9"/>
      <c r="Z27" s="9"/>
      <c r="AA27" s="9"/>
      <c r="AB27" s="9"/>
      <c r="CF27" s="24"/>
      <c r="CH27" s="24"/>
      <c r="CI27" s="24"/>
      <c r="CJ27" s="24"/>
      <c r="CK27" s="24"/>
      <c r="CL27" s="24"/>
      <c r="CM27" s="41"/>
    </row>
    <row r="28" spans="1:93" ht="18" customHeight="1" x14ac:dyDescent="0.3">
      <c r="A28" s="9"/>
      <c r="B28" s="43"/>
      <c r="C28" s="43"/>
      <c r="D28" s="43"/>
      <c r="E28" s="42"/>
      <c r="F28" s="9"/>
      <c r="G28" s="9"/>
      <c r="H28" s="9"/>
      <c r="I28" s="9"/>
      <c r="J28" s="9"/>
      <c r="K28" s="39"/>
      <c r="L28" s="39"/>
      <c r="M28" s="9"/>
      <c r="N28" s="7"/>
      <c r="O28" s="7"/>
      <c r="P28" s="7"/>
      <c r="Q28" s="7"/>
      <c r="R28" s="13"/>
      <c r="S28" s="13"/>
      <c r="T28" s="13"/>
      <c r="U28" s="9"/>
      <c r="V28" s="9"/>
      <c r="W28" s="9"/>
      <c r="X28" s="9"/>
      <c r="Y28" s="9"/>
      <c r="Z28" s="9"/>
      <c r="AA28" s="9"/>
      <c r="AB28" s="9"/>
      <c r="CF28" s="24"/>
      <c r="CH28" s="24"/>
      <c r="CI28" s="24"/>
      <c r="CJ28" s="24"/>
      <c r="CK28" s="24"/>
      <c r="CL28" s="24"/>
      <c r="CM28" s="41"/>
    </row>
    <row r="29" spans="1:93" ht="18.75" x14ac:dyDescent="0.3">
      <c r="A29" s="9"/>
      <c r="B29" s="40"/>
      <c r="C29" s="40"/>
      <c r="D29" s="40"/>
      <c r="E29" s="9"/>
      <c r="F29" s="9"/>
      <c r="G29" s="9"/>
      <c r="H29" s="9"/>
      <c r="I29" s="9"/>
      <c r="J29" s="9"/>
      <c r="K29" s="39"/>
      <c r="L29" s="39"/>
      <c r="M29" s="9"/>
      <c r="N29" s="7"/>
      <c r="O29" s="7"/>
      <c r="P29" s="7"/>
      <c r="Q29" s="7"/>
      <c r="R29" s="13"/>
      <c r="S29" s="13"/>
      <c r="T29" s="13"/>
      <c r="U29" s="9"/>
      <c r="V29" s="9"/>
      <c r="W29" s="9"/>
      <c r="X29" s="9"/>
      <c r="Y29" s="9"/>
      <c r="Z29" s="9"/>
      <c r="AA29" s="9"/>
      <c r="AB29" s="9"/>
      <c r="CF29" s="24"/>
      <c r="CH29" s="24"/>
      <c r="CI29" s="24"/>
      <c r="CJ29" s="24"/>
      <c r="CK29" s="24"/>
      <c r="CL29" s="24"/>
      <c r="CM29" s="38">
        <f>CJ6</f>
        <v>500000</v>
      </c>
    </row>
    <row r="30" spans="1:93" x14ac:dyDescent="0.25">
      <c r="A30" s="9"/>
      <c r="B30" s="9"/>
      <c r="C30" s="9"/>
      <c r="D30" s="9"/>
      <c r="E30" s="9"/>
      <c r="F30" s="9" t="s">
        <v>0</v>
      </c>
      <c r="G30" s="9"/>
      <c r="H30" s="9"/>
      <c r="I30" s="9"/>
      <c r="J30" s="9"/>
      <c r="K30" s="9"/>
      <c r="L30" s="9"/>
      <c r="M30" s="9"/>
      <c r="N30" s="7"/>
      <c r="O30" s="7"/>
      <c r="P30" s="7"/>
      <c r="Q30" s="7"/>
      <c r="R30" s="13"/>
      <c r="S30" s="13"/>
      <c r="T30" s="13"/>
      <c r="U30" s="9"/>
      <c r="V30" s="9"/>
      <c r="W30" s="9"/>
      <c r="X30" s="9"/>
      <c r="Y30" s="9"/>
      <c r="Z30" s="9"/>
      <c r="AA30" s="9"/>
      <c r="AB30" s="9"/>
      <c r="CF30">
        <v>1</v>
      </c>
      <c r="CG30" s="22">
        <f>IF(CM29&lt;1,"",$CJ$7)</f>
        <v>0.05</v>
      </c>
      <c r="CH30" s="21">
        <f>IF(CM29&lt;1,"",(CM29*(CG30*30)/360))</f>
        <v>2083.3333333333335</v>
      </c>
      <c r="CI30" s="5">
        <f>IF(CM29&lt;1,"",$CJ$9)</f>
        <v>17764.682181688262</v>
      </c>
      <c r="CJ30" s="21">
        <f>IF(CM29&lt;1,"",$CJ$12)</f>
        <v>0</v>
      </c>
      <c r="CK30" s="21">
        <f>IF(CM29&lt;1,0,IF($CJ$14=1,$CJ$13,0))</f>
        <v>0</v>
      </c>
      <c r="CL30" s="21">
        <f>SUM(CI30+CJ30+CK30)-CH30</f>
        <v>15681.348848354928</v>
      </c>
      <c r="CM30" s="21">
        <f>IF(CM29-CL30&lt;1,0,CM29-CL30)</f>
        <v>484318.65115164506</v>
      </c>
    </row>
    <row r="31" spans="1:93" ht="10.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/>
      <c r="O31" s="7"/>
      <c r="P31" s="7"/>
      <c r="Q31" s="7"/>
      <c r="R31" s="13"/>
      <c r="S31" s="13"/>
      <c r="T31" s="13"/>
      <c r="U31" s="9"/>
      <c r="V31" s="9"/>
      <c r="W31" s="9"/>
      <c r="X31" s="9"/>
      <c r="Y31" s="9"/>
      <c r="Z31" s="9"/>
      <c r="AA31" s="9"/>
      <c r="AB31" s="9"/>
      <c r="CF31">
        <f>SUM(CF30+1)</f>
        <v>2</v>
      </c>
      <c r="CG31" s="22">
        <f>IF(CM30&lt;1,"",$CJ$7)</f>
        <v>0.05</v>
      </c>
      <c r="CH31" s="21">
        <f>IF(CM30&lt;1,"",(CM30*(CG31*30)/360))</f>
        <v>2017.9943797985211</v>
      </c>
      <c r="CI31" s="5">
        <f>IF(CM30&lt;1,"",$CJ$9)</f>
        <v>17764.682181688262</v>
      </c>
      <c r="CJ31" s="21">
        <f>IF(CM30&lt;1,"",$CJ$12)</f>
        <v>0</v>
      </c>
      <c r="CK31" s="21">
        <f>IF(CM30&lt;1,0,IF($CJ$14=2,$CJ$13,0))</f>
        <v>0</v>
      </c>
      <c r="CL31" s="21">
        <f>IF(CM30&lt;1,0,(CI31+CJ31+CK31)-CH31)</f>
        <v>15746.687801889741</v>
      </c>
      <c r="CM31" s="21">
        <f>IF(CM30-CL31&lt;1,0,CM30-CL31)</f>
        <v>468571.96334975533</v>
      </c>
    </row>
    <row r="32" spans="1:93" ht="18" hidden="1" customHeight="1" x14ac:dyDescent="0.35">
      <c r="A32" s="37"/>
      <c r="B32" s="37"/>
      <c r="C32" s="37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7"/>
      <c r="R32" s="3"/>
      <c r="CF32">
        <f>SUM(CF31+1)</f>
        <v>3</v>
      </c>
      <c r="CG32" s="22">
        <f>IF(CM31&lt;1,"",$CJ$7)</f>
        <v>0.05</v>
      </c>
      <c r="CH32" s="21">
        <f>IF(CM31&lt;1,"",(CM31*(CG32*30)/360))</f>
        <v>1952.3831806239805</v>
      </c>
      <c r="CI32" s="5">
        <f>IF(CM31&lt;1,"",$CJ$9)</f>
        <v>17764.682181688262</v>
      </c>
      <c r="CJ32" s="21">
        <f>IF(CM31&lt;1,"",$CJ$12)</f>
        <v>0</v>
      </c>
      <c r="CK32" s="21">
        <f>IF(CM31&lt;1,0,IF($CJ$14=3,$CJ$13,0))</f>
        <v>0</v>
      </c>
      <c r="CL32" s="21">
        <f>IF(CM31&lt;1,0,(CI32+CJ32+CK32)-CH32)</f>
        <v>15812.299001064282</v>
      </c>
      <c r="CM32" s="21">
        <f>IF(CM31-CL32&lt;1,0,CM31-CL32)</f>
        <v>452759.66434869106</v>
      </c>
    </row>
    <row r="33" spans="1:101" ht="18" hidden="1" customHeight="1" x14ac:dyDescent="0.35">
      <c r="A33" s="35"/>
      <c r="B33" s="35"/>
      <c r="C33" s="35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7"/>
      <c r="R33" s="13"/>
      <c r="S33" s="13"/>
      <c r="T33" s="13"/>
      <c r="U33" s="9"/>
      <c r="V33" s="9"/>
      <c r="W33" s="34" t="s">
        <v>20</v>
      </c>
      <c r="X33" s="36"/>
      <c r="Y33" s="32" t="s">
        <v>18</v>
      </c>
      <c r="Z33" s="9"/>
      <c r="AA33" s="9"/>
      <c r="AB33" s="9"/>
      <c r="CG33" s="22"/>
      <c r="CH33" s="21"/>
      <c r="CI33" s="5"/>
      <c r="CJ33" s="21"/>
      <c r="CK33" s="21"/>
      <c r="CL33" s="21"/>
      <c r="CM33" s="21"/>
    </row>
    <row r="34" spans="1:101" ht="18" hidden="1" customHeight="1" x14ac:dyDescent="0.35">
      <c r="A34" s="35"/>
      <c r="B34" s="35"/>
      <c r="C34" s="35"/>
      <c r="D34" s="9"/>
      <c r="E34" s="9"/>
      <c r="F34" s="9"/>
      <c r="G34" s="9"/>
      <c r="H34" s="9"/>
      <c r="I34" s="9"/>
      <c r="J34" s="9"/>
      <c r="K34" s="9"/>
      <c r="L34" s="9"/>
      <c r="M34" s="34" t="s">
        <v>20</v>
      </c>
      <c r="Q34" s="7"/>
      <c r="R34" s="13"/>
      <c r="S34" s="32" t="s">
        <v>19</v>
      </c>
      <c r="T34" s="32"/>
      <c r="U34" s="32" t="s">
        <v>18</v>
      </c>
      <c r="V34" s="9"/>
      <c r="W34" s="34" t="s">
        <v>16</v>
      </c>
      <c r="X34" s="34"/>
      <c r="Y34" s="32" t="s">
        <v>15</v>
      </c>
      <c r="Z34" s="9"/>
      <c r="AA34" s="9"/>
      <c r="AB34" s="9"/>
      <c r="CG34" s="22"/>
      <c r="CH34" s="21"/>
      <c r="CI34" s="5"/>
      <c r="CJ34" s="21"/>
      <c r="CK34" s="21"/>
      <c r="CL34" s="21"/>
      <c r="CM34" s="21"/>
    </row>
    <row r="35" spans="1:101" ht="15.75" hidden="1" customHeight="1" x14ac:dyDescent="0.35">
      <c r="A35" s="35"/>
      <c r="B35" s="35"/>
      <c r="C35" s="35"/>
      <c r="D35" s="9"/>
      <c r="E35" s="31" t="s">
        <v>17</v>
      </c>
      <c r="F35" s="31"/>
      <c r="G35" s="31"/>
      <c r="H35" s="31"/>
      <c r="I35" s="31"/>
      <c r="J35" s="31"/>
      <c r="K35" s="31" t="s">
        <v>17</v>
      </c>
      <c r="L35" s="9"/>
      <c r="M35" s="34" t="s">
        <v>16</v>
      </c>
      <c r="Q35" s="7"/>
      <c r="R35" s="13"/>
      <c r="S35" s="32" t="s">
        <v>15</v>
      </c>
      <c r="T35" s="32"/>
      <c r="U35" s="32" t="s">
        <v>15</v>
      </c>
      <c r="V35" s="9"/>
      <c r="W35" s="34" t="s">
        <v>14</v>
      </c>
      <c r="X35" s="34"/>
      <c r="Y35" s="34" t="s">
        <v>14</v>
      </c>
      <c r="Z35" s="9"/>
      <c r="AA35" s="9"/>
      <c r="AB35" s="9"/>
      <c r="CF35">
        <f>SUM(CF32+1)</f>
        <v>4</v>
      </c>
      <c r="CG35" s="22">
        <f>IF(CM32&lt;1,"",$CJ$7)</f>
        <v>0.05</v>
      </c>
      <c r="CH35" s="21">
        <f>IF(CM32&lt;1,"",(CM32*(CG35*30)/360))</f>
        <v>1886.4986014528795</v>
      </c>
      <c r="CI35" s="5">
        <f>IF(CM32&lt;1,"",$CJ$9)</f>
        <v>17764.682181688262</v>
      </c>
      <c r="CJ35" s="21">
        <f>IF(CM32&lt;1,"",$CJ$12)</f>
        <v>0</v>
      </c>
      <c r="CK35" s="21">
        <f>IF(CM32&lt;1,0,IF($CJ$14=4,$CJ$13,0))</f>
        <v>0</v>
      </c>
      <c r="CL35" s="21">
        <f>IF(CM32&lt;1,0,(CI35+CJ35+CK35)-CH35)</f>
        <v>15878.183580235382</v>
      </c>
      <c r="CM35" s="21">
        <f>IF(CM32-CL35&lt;1,0,CM32-CL35)</f>
        <v>436881.48076845566</v>
      </c>
    </row>
    <row r="36" spans="1:101" ht="12.75" hidden="1" customHeight="1" x14ac:dyDescent="0.25">
      <c r="A36" s="31"/>
      <c r="B36" s="31" t="s">
        <v>13</v>
      </c>
      <c r="C36" s="31" t="s">
        <v>12</v>
      </c>
      <c r="D36" s="31" t="s">
        <v>11</v>
      </c>
      <c r="E36" s="31" t="s">
        <v>10</v>
      </c>
      <c r="F36" s="31"/>
      <c r="G36" s="31"/>
      <c r="H36" s="31"/>
      <c r="I36" s="31"/>
      <c r="J36" s="31"/>
      <c r="K36" s="31" t="s">
        <v>9</v>
      </c>
      <c r="L36" s="31" t="s">
        <v>8</v>
      </c>
      <c r="M36" s="32" t="s">
        <v>7</v>
      </c>
      <c r="N36" s="33"/>
      <c r="Q36" s="7"/>
      <c r="R36" s="13"/>
      <c r="S36" s="32" t="s">
        <v>7</v>
      </c>
      <c r="T36" s="32"/>
      <c r="U36" s="32" t="s">
        <v>7</v>
      </c>
      <c r="V36" s="9"/>
      <c r="W36" s="32" t="s">
        <v>6</v>
      </c>
      <c r="X36" s="32"/>
      <c r="Y36" s="32" t="s">
        <v>6</v>
      </c>
      <c r="Z36" s="9"/>
      <c r="AA36" s="9"/>
      <c r="AB36" s="9"/>
      <c r="CF36">
        <f>SUM(CF35+1)</f>
        <v>5</v>
      </c>
      <c r="CG36" s="22">
        <f>IF(CM35&lt;1,"",$CJ$7)</f>
        <v>0.05</v>
      </c>
      <c r="CH36" s="21">
        <f>IF(CM35&lt;1,"",(CM35*(CG36*30)/360))</f>
        <v>1820.3395032018987</v>
      </c>
      <c r="CI36" s="5">
        <f>IF(CM35&lt;1,"",$CJ$9)</f>
        <v>17764.682181688262</v>
      </c>
      <c r="CJ36" s="21">
        <f>IF(CM35&lt;1,"",$CJ$12)</f>
        <v>0</v>
      </c>
      <c r="CK36" s="21">
        <f>IF(CM35&lt;1,0,IF($CJ$14=5,$CJ$13,0))</f>
        <v>0</v>
      </c>
      <c r="CL36" s="21">
        <f>IF(CM35&lt;1,0,(CI36+CJ36+CK36)-CH36)</f>
        <v>15944.342678486364</v>
      </c>
      <c r="CM36" s="21">
        <f>IF(CM35-CL36&lt;1,0,CM35-CL36)</f>
        <v>420937.13808996929</v>
      </c>
      <c r="CO36" s="22">
        <f>$E$7</f>
        <v>0.05</v>
      </c>
    </row>
    <row r="37" spans="1:101" ht="13.5" hidden="1" customHeight="1" x14ac:dyDescent="0.25">
      <c r="A37" s="31"/>
      <c r="B37" s="31" t="s">
        <v>5</v>
      </c>
      <c r="C37" s="31" t="s">
        <v>4</v>
      </c>
      <c r="D37" s="31" t="s">
        <v>3</v>
      </c>
      <c r="E37" s="31" t="s">
        <v>2</v>
      </c>
      <c r="F37" s="31"/>
      <c r="G37" s="31"/>
      <c r="H37" s="31"/>
      <c r="I37" s="31"/>
      <c r="J37" s="31"/>
      <c r="K37" s="31" t="s">
        <v>2</v>
      </c>
      <c r="L37" s="31" t="s">
        <v>1</v>
      </c>
      <c r="M37" s="30">
        <f>E6</f>
        <v>500000</v>
      </c>
      <c r="N37" s="29"/>
      <c r="Q37" s="7"/>
      <c r="R37" s="11"/>
      <c r="S37" s="28">
        <f>E6</f>
        <v>500000</v>
      </c>
      <c r="T37" s="13"/>
      <c r="U37" s="28">
        <f>E6</f>
        <v>500000</v>
      </c>
      <c r="V37" s="9"/>
      <c r="W37" s="28">
        <f>E6</f>
        <v>500000</v>
      </c>
      <c r="X37" s="11"/>
      <c r="Y37" s="28">
        <f>E6</f>
        <v>500000</v>
      </c>
      <c r="Z37" s="9"/>
      <c r="AA37" s="9"/>
      <c r="AB37" s="27"/>
      <c r="CF37">
        <f>SUM(CF36+1)</f>
        <v>6</v>
      </c>
      <c r="CG37" s="22">
        <f>IF(CM36&lt;1,"",$CJ$7)</f>
        <v>0.05</v>
      </c>
      <c r="CH37" s="21">
        <f>IF(CM36&lt;1,"",(CM36*(CG37*30)/360))</f>
        <v>1753.9047420415386</v>
      </c>
      <c r="CI37" s="5">
        <f>IF(CM36&lt;1,"",$CJ$9)</f>
        <v>17764.682181688262</v>
      </c>
      <c r="CJ37" s="21">
        <f>IF(CM36&lt;1,"",$CJ$12)</f>
        <v>0</v>
      </c>
      <c r="CK37" s="21">
        <f>IF(CM36&lt;1,0,IF($CJ$14=6,$CJ$13,0))</f>
        <v>0</v>
      </c>
      <c r="CL37" s="21">
        <f>IF(CM36&lt;1,0,(CI37+CJ37+CK37)-CH37)</f>
        <v>16010.777439646723</v>
      </c>
      <c r="CM37" s="21">
        <f>IF(CM36-CL37&lt;1,0,CM36-CL37)</f>
        <v>404926.36065032257</v>
      </c>
      <c r="CR37" s="26">
        <f>E6</f>
        <v>500000</v>
      </c>
    </row>
    <row r="38" spans="1:101" hidden="1" x14ac:dyDescent="0.25">
      <c r="A38" s="6"/>
      <c r="B38" s="20">
        <f>IF(E6&lt;1,"",$E$7)</f>
        <v>0.05</v>
      </c>
      <c r="C38" s="17">
        <f>IF(E6&lt;1,"",(E6*(B38*30)/360))</f>
        <v>2083.3333333333335</v>
      </c>
      <c r="D38" s="19">
        <f>IF(E6&lt;1,"",$E$9)</f>
        <v>2684.1081150606951</v>
      </c>
      <c r="E38" s="17">
        <f>IF(E6&lt;1,"",$E$16)</f>
        <v>0</v>
      </c>
      <c r="F38" s="17"/>
      <c r="G38" s="17"/>
      <c r="H38" s="17"/>
      <c r="I38" s="17"/>
      <c r="J38" s="17"/>
      <c r="K38" s="17">
        <f>IF(E6&gt;1, IF($E$18=1,$E$17,0), "")</f>
        <v>0</v>
      </c>
      <c r="L38" s="17">
        <f>IF(E6&lt;1,0,IF((D38+E38+K38)-C38&gt;=(E6),(E6),(D38+E38+K38)-C38))</f>
        <v>600.77478172736164</v>
      </c>
      <c r="M38" s="18">
        <f>IF(E6-L38&lt;1,0,E6-L38)</f>
        <v>499399.22521827265</v>
      </c>
      <c r="N38" s="17"/>
      <c r="Q38" s="7"/>
      <c r="R38" s="11" t="s">
        <v>0</v>
      </c>
      <c r="S38" s="23">
        <f>S37-(S37-S49)/12</f>
        <v>499156.00987870106</v>
      </c>
      <c r="T38" s="13"/>
      <c r="U38" s="10">
        <f>CM30</f>
        <v>484318.65115164506</v>
      </c>
      <c r="V38" s="9"/>
      <c r="W38" s="12">
        <f>C38</f>
        <v>2083.3333333333335</v>
      </c>
      <c r="X38" s="11" t="s">
        <v>0</v>
      </c>
      <c r="Y38" s="10">
        <f>CH30</f>
        <v>2083.3333333333335</v>
      </c>
      <c r="Z38" s="9"/>
      <c r="AA38" s="9"/>
      <c r="AB38" s="9"/>
      <c r="AG38" s="1" t="s">
        <v>0</v>
      </c>
      <c r="AH38" t="s">
        <v>0</v>
      </c>
      <c r="CF38">
        <f>SUM(CF37+1)</f>
        <v>7</v>
      </c>
      <c r="CG38" s="22">
        <f>IF(CM37&lt;1,"",$CJ$7)</f>
        <v>0.05</v>
      </c>
      <c r="CH38" s="21">
        <f>IF(CM37&lt;1,"",(CM37*(CG38*30)/360))</f>
        <v>1687.193169376344</v>
      </c>
      <c r="CI38" s="5">
        <f>IF(CM37&lt;1,"",$CJ$9)</f>
        <v>17764.682181688262</v>
      </c>
      <c r="CJ38" s="21">
        <f>IF(CM37&lt;1,"",$CJ$12)</f>
        <v>0</v>
      </c>
      <c r="CK38" s="21">
        <f>IF(CM37&lt;1,0,IF($CJ$14=7,$CJ$13,0))</f>
        <v>0</v>
      </c>
      <c r="CL38" s="21">
        <f>IF(CM37&lt;1,0,(CI38+CJ38+CK38)-CH38)</f>
        <v>16077.489012311918</v>
      </c>
      <c r="CM38" s="21">
        <f>IF(CM37-CL38&lt;1,0,CM37-CL38)</f>
        <v>388848.87163801066</v>
      </c>
      <c r="CO38" s="4">
        <f>IF(E6&lt;1,"",($E$6*(B38*13.85)/360))</f>
        <v>961.80555555555554</v>
      </c>
      <c r="CP38" s="5">
        <f>$D$38/2</f>
        <v>1342.0540575303476</v>
      </c>
      <c r="CQ38" s="5">
        <f>CP38-CO38</f>
        <v>380.24850197479202</v>
      </c>
      <c r="CR38" s="4">
        <f>IF(CR37-CQ38&lt;0,0,CR37-CQ38)</f>
        <v>499619.7514980252</v>
      </c>
      <c r="CS38" s="24">
        <v>1</v>
      </c>
      <c r="CW38" t="s">
        <v>0</v>
      </c>
    </row>
    <row r="39" spans="1:101" hidden="1" x14ac:dyDescent="0.25">
      <c r="A39" s="6"/>
      <c r="B39" s="20">
        <f>IF(M38&lt;1,"",$E$7)</f>
        <v>0.05</v>
      </c>
      <c r="C39" s="17">
        <f>IF(M38&lt;1,0,(M38*(B39*30)/360))</f>
        <v>2080.8301050761361</v>
      </c>
      <c r="D39" s="19">
        <f>IF(M38 &gt; 1, IF(M38-D38&lt;1,(M38+C39),$E$9), 0)</f>
        <v>2684.1081150606951</v>
      </c>
      <c r="E39" s="17">
        <f>IF(M38&lt;1,"",$E$16)</f>
        <v>0</v>
      </c>
      <c r="F39" s="17"/>
      <c r="G39" s="17"/>
      <c r="H39" s="17"/>
      <c r="I39" s="17"/>
      <c r="J39" s="17"/>
      <c r="K39" s="17">
        <f>IF(M38&lt;1,0,IF($E$18=2,$E$17,0))</f>
        <v>0</v>
      </c>
      <c r="L39" s="17">
        <f>IF(M38&lt;1,0,IF((D39+E39+K39)-C39&gt;=(M38),(M38),(D39+E39+K39)-C39))</f>
        <v>603.27800998455905</v>
      </c>
      <c r="M39" s="18">
        <f>IF(M38-L39&lt;1,0,M38-L39)</f>
        <v>498795.94720828807</v>
      </c>
      <c r="N39" s="17"/>
      <c r="Q39" s="7"/>
      <c r="R39" s="11"/>
      <c r="S39" s="23">
        <f>S38-($S$37-$S$49)/12</f>
        <v>498312.01975740213</v>
      </c>
      <c r="T39" s="13"/>
      <c r="U39" s="10">
        <f>CM31</f>
        <v>468571.96334975533</v>
      </c>
      <c r="V39" s="9"/>
      <c r="W39" s="12">
        <f>$C$38+C39</f>
        <v>4164.1634384094696</v>
      </c>
      <c r="X39" s="11"/>
      <c r="Y39" s="10">
        <f>SUM($CH30:CH31)</f>
        <v>4101.3277131318546</v>
      </c>
      <c r="Z39" s="9"/>
      <c r="AA39" s="9"/>
      <c r="AB39" s="9"/>
      <c r="AG39" s="1" t="s">
        <v>0</v>
      </c>
      <c r="AH39" t="s">
        <v>0</v>
      </c>
      <c r="CF39">
        <f>SUM(CF38+1)</f>
        <v>8</v>
      </c>
      <c r="CG39" s="22">
        <f>IF(CM38&lt;1,"",$CJ$7)</f>
        <v>0.05</v>
      </c>
      <c r="CH39" s="21">
        <f>IF(CM38&lt;1,"",(CM38*(CG39*30)/360))</f>
        <v>1620.2036318250443</v>
      </c>
      <c r="CI39" s="5">
        <f>IF(CM38&lt;1,"",$CJ$9)</f>
        <v>17764.682181688262</v>
      </c>
      <c r="CJ39" s="21">
        <f>IF(CM38&lt;1,"",$CJ$12)</f>
        <v>0</v>
      </c>
      <c r="CK39" s="21">
        <f>IF(CM38&lt;1,0,IF($CJ$14=8,$CJ$13,0))</f>
        <v>0</v>
      </c>
      <c r="CL39" s="21">
        <f>IF(CM38&lt;1,0,(CI39+CJ39+CK39)-CH39)</f>
        <v>16144.478549863217</v>
      </c>
      <c r="CM39" s="21">
        <f>IF(CM38-CL39&lt;1,0,CM38-CL39)</f>
        <v>372704.39308814745</v>
      </c>
      <c r="CO39" s="4">
        <f>(CR38*($CO$36*13.85))/360</f>
        <v>961.07410531217351</v>
      </c>
      <c r="CP39" s="5">
        <f>$D$38/2</f>
        <v>1342.0540575303476</v>
      </c>
      <c r="CQ39" s="5">
        <f>CP39-CO39</f>
        <v>380.97995221817405</v>
      </c>
      <c r="CR39" s="4">
        <f>IF(CR38-CQ39&lt;0,0,CR38-CQ39)</f>
        <v>499238.77154580702</v>
      </c>
      <c r="CS39" s="24">
        <v>2</v>
      </c>
    </row>
    <row r="40" spans="1:101" hidden="1" x14ac:dyDescent="0.25">
      <c r="A40" s="6"/>
      <c r="B40" s="20">
        <f>IF(M39&lt;1,"",$E$7)</f>
        <v>0.05</v>
      </c>
      <c r="C40" s="17">
        <f>IF(M39&lt;1,0,(M39*(B40*30)/360))</f>
        <v>2078.3164467012002</v>
      </c>
      <c r="D40" s="19">
        <f>IF(M39 &gt; 1, IF(M39-D39&lt;1,(M39+C40),$E$9), 0)</f>
        <v>2684.1081150606951</v>
      </c>
      <c r="E40" s="17">
        <f>IF(M39&lt;1,"",$E$16)</f>
        <v>0</v>
      </c>
      <c r="F40" s="17"/>
      <c r="G40" s="17"/>
      <c r="H40" s="17"/>
      <c r="I40" s="17"/>
      <c r="J40" s="17"/>
      <c r="K40" s="17">
        <f>IF(M39&lt;1,0,IF($E$18=3,$E$17,0))</f>
        <v>0</v>
      </c>
      <c r="L40" s="17">
        <f>IF(M39&lt;1,0,IF((D40+E40+K40)-C40&gt;=(M39),(M39),(D40+E40+K40)-C40))</f>
        <v>605.79166835949491</v>
      </c>
      <c r="M40" s="18">
        <f>IF(M39-L40&lt;1,0,M39-L40)</f>
        <v>498190.15553992859</v>
      </c>
      <c r="N40" s="17"/>
      <c r="Q40" s="7"/>
      <c r="R40" s="11"/>
      <c r="S40" s="23">
        <f>S39-($S$37-$S$49)/12</f>
        <v>497468.02963610319</v>
      </c>
      <c r="T40" s="13"/>
      <c r="U40" s="10">
        <f>CM32</f>
        <v>452759.66434869106</v>
      </c>
      <c r="V40" s="9"/>
      <c r="W40" s="12">
        <f>$C$38+C39+C40</f>
        <v>6242.4798851106698</v>
      </c>
      <c r="X40" s="11"/>
      <c r="Y40" s="10">
        <f>SUM($CH$30:CH32)</f>
        <v>6053.7108937558351</v>
      </c>
      <c r="Z40" s="9"/>
      <c r="AA40" s="9"/>
      <c r="AB40" s="9"/>
      <c r="AG40" s="1" t="s">
        <v>0</v>
      </c>
      <c r="CF40">
        <f>SUM(CF39+1)</f>
        <v>9</v>
      </c>
      <c r="CG40" s="22">
        <f>IF(CM39&lt;1,"",$CJ$7)</f>
        <v>0.05</v>
      </c>
      <c r="CH40" s="21">
        <f>IF(CM39&lt;1,"",(CM39*(CG40*30)/360))</f>
        <v>1552.9349712006142</v>
      </c>
      <c r="CI40" s="5">
        <f>IF(CM39&lt;1,"",$CJ$9)</f>
        <v>17764.682181688262</v>
      </c>
      <c r="CJ40" s="21">
        <f>IF(CM39&lt;1,"",$CJ$12)</f>
        <v>0</v>
      </c>
      <c r="CK40" s="21">
        <f>IF(CM39&lt;1,0,IF($CJ$14=9,$CJ$13,0))</f>
        <v>0</v>
      </c>
      <c r="CL40" s="21">
        <f>IF(CM39&lt;1,0,(CI40+CJ40+CK40)-CH40)</f>
        <v>16211.747210487647</v>
      </c>
      <c r="CM40" s="21">
        <f>IF(CM39-CL40&lt;1,0,CM39-CL40)</f>
        <v>356492.64587765979</v>
      </c>
      <c r="CO40" s="4">
        <f>(CR39*($CO$36*13.85))/360</f>
        <v>960.34124804297608</v>
      </c>
      <c r="CP40" s="5">
        <f>$D$38/2</f>
        <v>1342.0540575303476</v>
      </c>
      <c r="CQ40" s="5">
        <f>CP40-CO40</f>
        <v>381.71280948737149</v>
      </c>
      <c r="CR40" s="4">
        <f>IF(CR39-CQ40&lt;0,0,CR39-CQ40)</f>
        <v>498857.05873631965</v>
      </c>
      <c r="CS40" s="24">
        <v>3</v>
      </c>
    </row>
    <row r="41" spans="1:101" hidden="1" x14ac:dyDescent="0.25">
      <c r="A41" s="6"/>
      <c r="B41" s="20">
        <f>IF(M40&lt;1,"",$E$7)</f>
        <v>0.05</v>
      </c>
      <c r="C41" s="17">
        <f>IF(M40&lt;1,0,(M40*(B41*30)/360))</f>
        <v>2075.7923147497027</v>
      </c>
      <c r="D41" s="19">
        <f>IF(M40 &gt; 1, IF(M40-D40&lt;1,(M40+C41),$E$9), 0)</f>
        <v>2684.1081150606951</v>
      </c>
      <c r="E41" s="17">
        <f>IF(M40&lt;1,"",$E$16)</f>
        <v>0</v>
      </c>
      <c r="F41" s="17"/>
      <c r="G41" s="17"/>
      <c r="H41" s="17"/>
      <c r="I41" s="17"/>
      <c r="J41" s="17"/>
      <c r="K41" s="17">
        <f>IF(M40&lt;1,0,IF($E$18=4,$E$17,0))</f>
        <v>0</v>
      </c>
      <c r="L41" s="17">
        <f>IF(M40&lt;1,0,IF((D41+E41+K41)-C41&gt;=(M40),(M40),(D41+E41+K41)-C41))</f>
        <v>608.31580031099247</v>
      </c>
      <c r="M41" s="18">
        <f>IF(M40-L41&lt;1,0,M40-L41)</f>
        <v>497581.8397396176</v>
      </c>
      <c r="N41" s="17"/>
      <c r="P41" s="25" t="s">
        <v>0</v>
      </c>
      <c r="Q41" s="7"/>
      <c r="R41" s="11"/>
      <c r="S41" s="23">
        <f>S40-($S$37-$S$49)/12</f>
        <v>496624.03951480426</v>
      </c>
      <c r="T41" s="13"/>
      <c r="U41" s="10">
        <f>CM35</f>
        <v>436881.48076845566</v>
      </c>
      <c r="V41" s="9"/>
      <c r="W41" s="12">
        <f>SUM($C$38:C41)</f>
        <v>8318.272199860372</v>
      </c>
      <c r="X41" s="11"/>
      <c r="Y41" s="10">
        <f>SUM(CH30:CH35)</f>
        <v>7940.2094952087145</v>
      </c>
      <c r="Z41" s="9"/>
      <c r="AA41" s="9"/>
      <c r="AB41" s="9"/>
      <c r="AG41" s="1" t="s">
        <v>0</v>
      </c>
      <c r="CF41">
        <f>SUM(CF40+1)</f>
        <v>10</v>
      </c>
      <c r="CG41" s="22">
        <f>IF(CM40&lt;1,"",$CJ$7)</f>
        <v>0.05</v>
      </c>
      <c r="CH41" s="21">
        <f>IF(CM40&lt;1,"",(CM40*(CG41*30)/360))</f>
        <v>1485.3860244902492</v>
      </c>
      <c r="CI41" s="5">
        <f>IF(CM40&lt;1,"",$CJ$9)</f>
        <v>17764.682181688262</v>
      </c>
      <c r="CJ41" s="21">
        <f>IF(CM40&lt;1,"",$CJ$12)</f>
        <v>0</v>
      </c>
      <c r="CK41" s="21">
        <f>IF(CM40&lt;1,0,IF($CJ$14=10,$CJ$13,0))</f>
        <v>0</v>
      </c>
      <c r="CL41" s="21">
        <f>IF(CM40&lt;1,0,(CI41+CJ41+CK41)-CH41)</f>
        <v>16279.296157198012</v>
      </c>
      <c r="CM41" s="21">
        <f>IF(CM40-CL41&lt;1,0,CM40-CL41)</f>
        <v>340213.34972046176</v>
      </c>
      <c r="CO41" s="4">
        <f>(CR40*($CO$36*13.85))/360</f>
        <v>959.60698104139271</v>
      </c>
      <c r="CP41" s="5">
        <f>$D$38/2</f>
        <v>1342.0540575303476</v>
      </c>
      <c r="CQ41" s="5">
        <f>CP41-CO41</f>
        <v>382.44707648895485</v>
      </c>
      <c r="CR41" s="4">
        <f>IF(CR40-CQ41&lt;0,0,CR40-CQ41)</f>
        <v>498474.61165983073</v>
      </c>
      <c r="CS41" s="24">
        <v>4</v>
      </c>
    </row>
    <row r="42" spans="1:101" hidden="1" x14ac:dyDescent="0.25">
      <c r="A42" s="6"/>
      <c r="B42" s="20">
        <f>IF(M41&lt;1,"",$E$7)</f>
        <v>0.05</v>
      </c>
      <c r="C42" s="17">
        <f>IF(M41&lt;1,0,(M41*(B42*30)/360))</f>
        <v>2073.2576655817397</v>
      </c>
      <c r="D42" s="19">
        <f>IF(M41 &gt; 1, IF(M41-D41&lt;1,(M41+C42),$E$9), 0)</f>
        <v>2684.1081150606951</v>
      </c>
      <c r="E42" s="17">
        <f>IF(M41&lt;1,"",$E$16)</f>
        <v>0</v>
      </c>
      <c r="F42" s="17"/>
      <c r="G42" s="17"/>
      <c r="H42" s="17"/>
      <c r="I42" s="17"/>
      <c r="J42" s="17"/>
      <c r="K42" s="17">
        <f>IF(M41&lt;1,0,IF($E$18=5,$E$17,0))</f>
        <v>0</v>
      </c>
      <c r="L42" s="17">
        <f>IF(M41&lt;1,0,IF((D42+E42+K42)-C42&gt;=(M41),(M41),(D42+E42+K42)-C42))</f>
        <v>610.8504494789554</v>
      </c>
      <c r="M42" s="18">
        <f>IF(M41-L42&lt;1,0,M41-L42)</f>
        <v>496970.98929013865</v>
      </c>
      <c r="N42" s="17"/>
      <c r="Q42" s="7"/>
      <c r="R42" s="11"/>
      <c r="S42" s="23">
        <f>S41-($S$37-$S$49)/12</f>
        <v>495780.04939350532</v>
      </c>
      <c r="T42" s="13"/>
      <c r="U42" s="10">
        <f>CM36</f>
        <v>420937.13808996929</v>
      </c>
      <c r="V42" s="9"/>
      <c r="W42" s="12">
        <f>SUM($C$38:C42)</f>
        <v>10391.529865442111</v>
      </c>
      <c r="X42" s="11"/>
      <c r="Y42" s="10">
        <f>SUM(CH30:CH36)</f>
        <v>9760.5489984106134</v>
      </c>
      <c r="Z42" s="9"/>
      <c r="AA42" s="9"/>
      <c r="AB42" s="9"/>
      <c r="AG42" s="1" t="s">
        <v>0</v>
      </c>
      <c r="CF42">
        <f>SUM(CF41+1)</f>
        <v>11</v>
      </c>
      <c r="CG42" s="22">
        <f>IF(CM41&lt;1,"",$CJ$7)</f>
        <v>0.05</v>
      </c>
      <c r="CH42" s="21">
        <f>IF(CM41&lt;1,"",(CM41*(CG42*30)/360))</f>
        <v>1417.5556238352574</v>
      </c>
      <c r="CI42" s="5">
        <f>IF(CM41&lt;1,"",$CJ$9)</f>
        <v>17764.682181688262</v>
      </c>
      <c r="CJ42" s="21">
        <f>IF(CM41&lt;1,"",$CJ$12)</f>
        <v>0</v>
      </c>
      <c r="CK42" s="21">
        <f>IF(CM41&lt;1,0,IF($CJ$14=11,$CJ$13,0))</f>
        <v>0</v>
      </c>
      <c r="CL42" s="21">
        <f>IF(CM41&lt;1,0,(CI42+CJ42+CK42)-CH42)</f>
        <v>16347.126557853004</v>
      </c>
      <c r="CM42" s="21">
        <f>IF(CM41-CL42&lt;1,0,CM41-CL42)</f>
        <v>323866.22316260875</v>
      </c>
      <c r="CO42" s="4">
        <f>(CR41*($CO$36*13.85))/360</f>
        <v>958.87130159564663</v>
      </c>
      <c r="CP42" s="5">
        <f>$D$38/2</f>
        <v>1342.0540575303476</v>
      </c>
      <c r="CQ42" s="5">
        <f>CP42-CO42</f>
        <v>383.18275593470094</v>
      </c>
      <c r="CR42" s="4">
        <f>IF(CR41-CQ42&lt;0,0,CR41-CQ42)</f>
        <v>498091.42890389601</v>
      </c>
      <c r="CS42" s="24">
        <v>5</v>
      </c>
    </row>
    <row r="43" spans="1:101" hidden="1" x14ac:dyDescent="0.25">
      <c r="A43" s="6"/>
      <c r="B43" s="20">
        <f>IF(M42&lt;1,"",$E$7)</f>
        <v>0.05</v>
      </c>
      <c r="C43" s="17">
        <f>IF(M42&lt;1,0,(M42*(B43*30)/360))</f>
        <v>2070.7124553755775</v>
      </c>
      <c r="D43" s="19">
        <f>IF(M42 &gt; 1, IF(M42-D42&lt;1,(M42+C43),$E$9), 0)</f>
        <v>2684.1081150606951</v>
      </c>
      <c r="E43" s="17">
        <f>IF(M42&lt;1,"",$E$16)</f>
        <v>0</v>
      </c>
      <c r="F43" s="17"/>
      <c r="G43" s="17"/>
      <c r="H43" s="17"/>
      <c r="I43" s="17"/>
      <c r="J43" s="17"/>
      <c r="K43" s="17">
        <f>IF(M42&lt;1,0,IF($E$18=6,$E$17,0))</f>
        <v>0</v>
      </c>
      <c r="L43" s="17">
        <f>IF(M42&lt;1,0,IF((D43+E43+K43)-C43&gt;=(M42),(M42),(D43+E43+K43)-C43))</f>
        <v>613.39565968511761</v>
      </c>
      <c r="M43" s="18">
        <f>IF(M42-L43&lt;1,0,M42-L43)</f>
        <v>496357.59363045351</v>
      </c>
      <c r="N43" s="17"/>
      <c r="Q43" s="7"/>
      <c r="R43" s="11"/>
      <c r="S43" s="23">
        <f>S42-($S$37-$S$49)/12</f>
        <v>494936.05927220639</v>
      </c>
      <c r="T43" s="13"/>
      <c r="U43" s="10">
        <f>CM37</f>
        <v>404926.36065032257</v>
      </c>
      <c r="V43" s="9"/>
      <c r="W43" s="12">
        <f>SUM($C$38:C43)</f>
        <v>12462.242320817688</v>
      </c>
      <c r="X43" s="11"/>
      <c r="Y43" s="10">
        <f>SUM($CH$30:CH37)</f>
        <v>11514.453740452152</v>
      </c>
      <c r="Z43" s="9"/>
      <c r="AA43" s="9"/>
      <c r="AB43" s="9"/>
      <c r="AG43" s="1" t="s">
        <v>0</v>
      </c>
      <c r="CF43">
        <f>SUM(CF42+1)</f>
        <v>12</v>
      </c>
      <c r="CG43" s="22">
        <f>IF(CM42&lt;1,"",$CJ$7)</f>
        <v>0.05</v>
      </c>
      <c r="CH43" s="21">
        <f>IF(CM42&lt;1,"",(CM42*(CG43*30)/360))</f>
        <v>1349.4425965108699</v>
      </c>
      <c r="CI43" s="5">
        <f>IF(CM42&lt;1,"",$CJ$9)</f>
        <v>17764.682181688262</v>
      </c>
      <c r="CJ43" s="21">
        <f>IF(CM42&lt;1,"",$CJ$12)</f>
        <v>0</v>
      </c>
      <c r="CK43" s="21">
        <f>IF(CM42&lt;1,0,IF($CJ$14=12,$CJ$13,0))</f>
        <v>0</v>
      </c>
      <c r="CL43" s="21">
        <f>IF(CM42&lt;1,0,(CI43+CJ43+CK43)-CH43)</f>
        <v>16415.239585177391</v>
      </c>
      <c r="CM43" s="21">
        <f>IF(CM42-CL43&lt;1,0,CM42-CL43)</f>
        <v>307450.98357743135</v>
      </c>
      <c r="CO43" s="4">
        <f>(CR42*($CO$36*13.85))/360</f>
        <v>958.13420698874449</v>
      </c>
      <c r="CP43" s="5">
        <f>$D$38/2</f>
        <v>1342.0540575303476</v>
      </c>
      <c r="CQ43" s="5">
        <f>CP43-CO43</f>
        <v>383.91985054160307</v>
      </c>
      <c r="CR43" s="4">
        <f>IF(CR42-CQ43&lt;0,0,CR42-CQ43)</f>
        <v>497707.50905335438</v>
      </c>
      <c r="CS43" s="24">
        <v>6</v>
      </c>
    </row>
    <row r="44" spans="1:101" hidden="1" x14ac:dyDescent="0.25">
      <c r="A44" s="6"/>
      <c r="B44" s="20">
        <f>IF(M43&lt;1,"",$E$7)</f>
        <v>0.05</v>
      </c>
      <c r="C44" s="17">
        <f>IF(M43&lt;1,0,(M43*(B44*30)/360))</f>
        <v>2068.1566401268897</v>
      </c>
      <c r="D44" s="19">
        <f>IF(M43 &gt; 1, IF(M43-D43&lt;1,(M43+C44),$E$9), 0)</f>
        <v>2684.1081150606951</v>
      </c>
      <c r="E44" s="17">
        <f>IF(M43&lt;1,"",$E$16)</f>
        <v>0</v>
      </c>
      <c r="F44" s="17"/>
      <c r="G44" s="17"/>
      <c r="H44" s="17"/>
      <c r="I44" s="17"/>
      <c r="J44" s="17"/>
      <c r="K44" s="17">
        <f>IF(M43&lt;1,0,IF($E$18=7,$E$17,0))</f>
        <v>0</v>
      </c>
      <c r="L44" s="17">
        <f>IF(M43&lt;1,0,IF((D44+E44+K44)-C44&gt;=(M43),(M43),(D44+E44+K44)-C44))</f>
        <v>615.95147493380546</v>
      </c>
      <c r="M44" s="18">
        <f>IF(M43-L44&lt;1,0,M43-L44)</f>
        <v>495741.64215551969</v>
      </c>
      <c r="N44" s="17"/>
      <c r="Q44" s="7"/>
      <c r="R44" s="11"/>
      <c r="S44" s="23">
        <f>S43-($S$37-$S$49)/12</f>
        <v>494092.06915090745</v>
      </c>
      <c r="T44" s="13"/>
      <c r="U44" s="10">
        <f>CM38</f>
        <v>388848.87163801066</v>
      </c>
      <c r="V44" s="9"/>
      <c r="W44" s="12">
        <f>SUM($C$38:C44)</f>
        <v>14530.398960944578</v>
      </c>
      <c r="X44" s="11"/>
      <c r="Y44" s="10">
        <f>SUM($CH$30:CH38)</f>
        <v>13201.646909828496</v>
      </c>
      <c r="Z44" s="9"/>
      <c r="AA44" s="9"/>
      <c r="AB44" s="9"/>
      <c r="AG44" s="1" t="s">
        <v>0</v>
      </c>
      <c r="CF44">
        <f>SUM(CF43+1)</f>
        <v>13</v>
      </c>
      <c r="CG44" s="22">
        <f>IF(CM43&lt;1,"",$CJ$7)</f>
        <v>0.05</v>
      </c>
      <c r="CH44" s="21">
        <f>IF(CM43&lt;1,"",(CM43*(CG44*30)/360))</f>
        <v>1281.045764905964</v>
      </c>
      <c r="CI44" s="5">
        <f>IF(CM43&lt;1,"",$CJ$9)</f>
        <v>17764.682181688262</v>
      </c>
      <c r="CJ44" s="21">
        <f>IF(CM43&lt;1,"",$CJ$12)</f>
        <v>0</v>
      </c>
      <c r="CK44" s="21">
        <f>IF(CM43&lt;1,0,CK30)</f>
        <v>0</v>
      </c>
      <c r="CL44" s="21">
        <f>IF(CM43&lt;1,0,(CI44+CJ44+CK44)-CH44)</f>
        <v>16483.636416782298</v>
      </c>
      <c r="CM44" s="21">
        <f>IF(CM43-CL44&lt;1,0,CM43-CL44)</f>
        <v>290967.34716064908</v>
      </c>
      <c r="CO44" s="4">
        <f>(CR43*($CO$36*13.85))/360</f>
        <v>957.39569449846636</v>
      </c>
      <c r="CP44" s="5">
        <f>$D$38/2</f>
        <v>1342.0540575303476</v>
      </c>
      <c r="CQ44" s="5">
        <f>CP44-CO44</f>
        <v>384.65836303188121</v>
      </c>
      <c r="CR44" s="4">
        <f>IF(CR43-CQ44&lt;0,0,CR43-CQ44)</f>
        <v>497322.85069032252</v>
      </c>
      <c r="CS44" s="24">
        <v>7</v>
      </c>
    </row>
    <row r="45" spans="1:101" hidden="1" x14ac:dyDescent="0.25">
      <c r="A45" s="6"/>
      <c r="B45" s="20">
        <f>IF(M44&lt;1,"",$E$7)</f>
        <v>0.05</v>
      </c>
      <c r="C45" s="17">
        <f>IF(M44&lt;1,0,(M44*(B45*30)/360))</f>
        <v>2065.5901756479989</v>
      </c>
      <c r="D45" s="19">
        <f>IF(M44 &gt; 1, IF(M44-D44&lt;1,(M44+C45),$E$9), 0)</f>
        <v>2684.1081150606951</v>
      </c>
      <c r="E45" s="17">
        <f>IF(M44&lt;1,"",$E$16)</f>
        <v>0</v>
      </c>
      <c r="F45" s="17"/>
      <c r="G45" s="17"/>
      <c r="H45" s="17"/>
      <c r="I45" s="17"/>
      <c r="J45" s="17"/>
      <c r="K45" s="17">
        <f>IF(M44&lt;1,0,IF($E$18=8,$E$17,0))</f>
        <v>0</v>
      </c>
      <c r="L45" s="17">
        <f>IF(M44&lt;1,0,IF((D45+E45+K45)-C45&gt;=(M44),(M44),(D45+E45+K45)-C45))</f>
        <v>618.51793941269625</v>
      </c>
      <c r="M45" s="18">
        <f>IF(M44-L45&lt;1,0,M44-L45)</f>
        <v>495123.12421610701</v>
      </c>
      <c r="N45" s="17"/>
      <c r="Q45" s="7"/>
      <c r="R45" s="11"/>
      <c r="S45" s="23">
        <f>S44-($S$37-$S$49)/12</f>
        <v>493248.07902960852</v>
      </c>
      <c r="T45" s="13"/>
      <c r="U45" s="10">
        <f>CM39</f>
        <v>372704.39308814745</v>
      </c>
      <c r="V45" s="9"/>
      <c r="W45" s="12">
        <f>SUM($C$38:C45)</f>
        <v>16595.989136592576</v>
      </c>
      <c r="X45" s="11"/>
      <c r="Y45" s="10">
        <f>SUM($CH$30:CH39)</f>
        <v>14821.850541653541</v>
      </c>
      <c r="Z45" s="9"/>
      <c r="AA45" s="9"/>
      <c r="AB45" s="9"/>
      <c r="AG45" s="1" t="s">
        <v>0</v>
      </c>
      <c r="CF45">
        <f>SUM(CF44+1)</f>
        <v>14</v>
      </c>
      <c r="CG45" s="22">
        <f>IF(CM44&lt;1,"",$CJ$7)</f>
        <v>0.05</v>
      </c>
      <c r="CH45" s="21">
        <f>IF(CM44&lt;1,"",(CM44*(CG45*30)/360))</f>
        <v>1212.3639465027045</v>
      </c>
      <c r="CI45" s="5">
        <f>IF(CM44&lt;1,"",$CJ$9)</f>
        <v>17764.682181688262</v>
      </c>
      <c r="CJ45" s="21">
        <f>IF(CM44&lt;1,"",$CJ$12)</f>
        <v>0</v>
      </c>
      <c r="CK45" s="21">
        <f>IF(CM44&lt;1,0,CK31)</f>
        <v>0</v>
      </c>
      <c r="CL45" s="21">
        <f>IF(CM44&lt;1,0,(CI45+CJ45+CK45)-CH45)</f>
        <v>16552.318235185558</v>
      </c>
      <c r="CM45" s="21">
        <f>IF(CM44-CL45&lt;1,0,CM44-CL45)</f>
        <v>274415.0289254635</v>
      </c>
      <c r="CO45" s="4">
        <f>(CR44*($CO$36*13.85))/360</f>
        <v>956.65576139735651</v>
      </c>
      <c r="CP45" s="5">
        <f>$D$38/2</f>
        <v>1342.0540575303476</v>
      </c>
      <c r="CQ45" s="5">
        <f>CP45-CO45</f>
        <v>385.39829613299105</v>
      </c>
      <c r="CR45" s="4">
        <f>IF(CR44-CQ45&lt;0,0,CR44-CQ45)</f>
        <v>496937.45239418955</v>
      </c>
      <c r="CS45" s="24">
        <v>8</v>
      </c>
    </row>
    <row r="46" spans="1:101" hidden="1" x14ac:dyDescent="0.25">
      <c r="A46" s="6"/>
      <c r="B46" s="20">
        <f>IF(M45&lt;1,"",$E$7)</f>
        <v>0.05</v>
      </c>
      <c r="C46" s="17">
        <f>IF(M45&lt;1,0,(M45*(B46*30)/360))</f>
        <v>2063.0130175671125</v>
      </c>
      <c r="D46" s="19">
        <f>IF(M45 &gt; 1, IF(M45-D45&lt;1,(M45+C46),$E$9), 0)</f>
        <v>2684.1081150606951</v>
      </c>
      <c r="E46" s="17">
        <f>IF(M45&lt;1,"",$E$16)</f>
        <v>0</v>
      </c>
      <c r="F46" s="17"/>
      <c r="G46" s="17"/>
      <c r="H46" s="17"/>
      <c r="I46" s="17"/>
      <c r="J46" s="17"/>
      <c r="K46" s="17">
        <f>IF(M45&lt;1,0,IF($E$18=9,$E$17,0))</f>
        <v>0</v>
      </c>
      <c r="L46" s="17">
        <f>IF(M45&lt;1,0,IF((D46+E46+K46)-C46&gt;=(M45),(M45),(D46+E46+K46)-C46))</f>
        <v>621.09509749358267</v>
      </c>
      <c r="M46" s="18">
        <f>IF(M45-L46&lt;1,0,M45-L46)</f>
        <v>494502.02911861346</v>
      </c>
      <c r="N46" s="17"/>
      <c r="Q46" s="7"/>
      <c r="R46" s="11"/>
      <c r="S46" s="23">
        <f>S45-($S$37-$S$49)/12</f>
        <v>492404.08890830958</v>
      </c>
      <c r="T46" s="13"/>
      <c r="U46" s="10">
        <f>CM40</f>
        <v>356492.64587765979</v>
      </c>
      <c r="V46" s="9"/>
      <c r="W46" s="12">
        <f>SUM($C$38:C46)</f>
        <v>18659.002154159687</v>
      </c>
      <c r="X46" s="11"/>
      <c r="Y46" s="10">
        <f>SUM($CH$30:CH40)</f>
        <v>16374.785512854156</v>
      </c>
      <c r="Z46" s="9"/>
      <c r="AA46" s="9"/>
      <c r="AB46" s="9"/>
      <c r="AG46" s="1" t="s">
        <v>0</v>
      </c>
      <c r="CF46">
        <f>SUM(CF45+1)</f>
        <v>15</v>
      </c>
      <c r="CG46" s="22">
        <f>IF(CM45&lt;1,"",$CJ$7)</f>
        <v>0.05</v>
      </c>
      <c r="CH46" s="21">
        <f>IF(CM45&lt;1,"",(CM45*(CG46*30)/360))</f>
        <v>1143.3959538560978</v>
      </c>
      <c r="CI46" s="5">
        <f>IF(CM45&lt;1,"",$CJ$9)</f>
        <v>17764.682181688262</v>
      </c>
      <c r="CJ46" s="21">
        <f>IF(CM45&lt;1,"",$CJ$12)</f>
        <v>0</v>
      </c>
      <c r="CK46" s="21">
        <f>IF(CM45&lt;1,0,CK32)</f>
        <v>0</v>
      </c>
      <c r="CL46" s="21">
        <f>IF(CM45&lt;1,0,(CI46+CJ46+CK46)-CH46)</f>
        <v>16621.286227832163</v>
      </c>
      <c r="CM46" s="21">
        <f>IF(CM45-CL46&lt;1,0,CM45-CL46)</f>
        <v>257793.74269763133</v>
      </c>
      <c r="CO46" s="4">
        <f>(CR45*($CO$36*13.85))/360</f>
        <v>955.91440495271183</v>
      </c>
      <c r="CP46" s="5">
        <f>$D$38/2</f>
        <v>1342.0540575303476</v>
      </c>
      <c r="CQ46" s="5">
        <f>CP46-CO46</f>
        <v>386.13965257763573</v>
      </c>
      <c r="CR46" s="4">
        <f>IF(CR45-CQ46&lt;0,0,CR45-CQ46)</f>
        <v>496551.31274161191</v>
      </c>
      <c r="CS46" s="24">
        <v>9</v>
      </c>
    </row>
    <row r="47" spans="1:101" hidden="1" x14ac:dyDescent="0.25">
      <c r="A47" s="6"/>
      <c r="B47" s="20">
        <f>IF(M46&lt;1,"",$E$7)</f>
        <v>0.05</v>
      </c>
      <c r="C47" s="17">
        <f>IF(M46&lt;1,0,(M46*(B47*30)/360))</f>
        <v>2060.4251213275561</v>
      </c>
      <c r="D47" s="19">
        <f>IF(M46 &gt; 1, IF(M46-D46&lt;1,(M46+C47),$E$9), 0)</f>
        <v>2684.1081150606951</v>
      </c>
      <c r="E47" s="17">
        <f>IF(M46&lt;1,"",$E$16)</f>
        <v>0</v>
      </c>
      <c r="F47" s="17"/>
      <c r="G47" s="17"/>
      <c r="H47" s="17"/>
      <c r="I47" s="17"/>
      <c r="J47" s="17"/>
      <c r="K47" s="17">
        <f>IF(M46&lt;1,0,IF($E$18=10,$E$17,0))</f>
        <v>0</v>
      </c>
      <c r="L47" s="17">
        <f>IF(M46&lt;1,0,IF((D47+E47+K47)-C47&gt;=(M46),(M46),(D47+E47+K47)-C47))</f>
        <v>623.68299373313903</v>
      </c>
      <c r="M47" s="18">
        <f>IF(M46-L47&lt;1,0,M46-L47)</f>
        <v>493878.34612488031</v>
      </c>
      <c r="N47" s="17"/>
      <c r="Q47" s="7"/>
      <c r="R47" s="11"/>
      <c r="S47" s="23">
        <f>S46-($S$37-$S$49)/12</f>
        <v>491560.09878701065</v>
      </c>
      <c r="T47" s="13"/>
      <c r="U47" s="10">
        <f>CM41</f>
        <v>340213.34972046176</v>
      </c>
      <c r="V47" s="9"/>
      <c r="W47" s="12">
        <f>SUM($C$38:C47)</f>
        <v>20719.427275487244</v>
      </c>
      <c r="X47" s="11"/>
      <c r="Y47" s="10">
        <f>SUM($CH$30:CH41)</f>
        <v>17860.171537344406</v>
      </c>
      <c r="Z47" s="9"/>
      <c r="AA47" s="9"/>
      <c r="AB47" s="9"/>
      <c r="AG47" s="1" t="s">
        <v>0</v>
      </c>
      <c r="CF47">
        <f>SUM(CF46+1)</f>
        <v>16</v>
      </c>
      <c r="CG47" s="22">
        <f>IF(CM46&lt;1,"",$CJ$7)</f>
        <v>0.05</v>
      </c>
      <c r="CH47" s="21">
        <f>IF(CM46&lt;1,"",(CM46*(CG47*30)/360))</f>
        <v>1074.1405945734639</v>
      </c>
      <c r="CI47" s="5">
        <f>IF(CM46&lt;1,"",$CJ$9)</f>
        <v>17764.682181688262</v>
      </c>
      <c r="CJ47" s="21">
        <f>IF(CM46&lt;1,"",$CJ$12)</f>
        <v>0</v>
      </c>
      <c r="CK47" s="21">
        <f>IF(CM46&lt;1,0,CK35)</f>
        <v>0</v>
      </c>
      <c r="CL47" s="21">
        <f>IF(CM46&lt;1,0,(CI47+CJ47+CK47)-CH47)</f>
        <v>16690.5415871148</v>
      </c>
      <c r="CM47" s="21">
        <f>IF(CM46-CL47&lt;1,0,CM46-CL47)</f>
        <v>241103.20111051653</v>
      </c>
      <c r="CO47" s="4">
        <f>(CR46*($CO$36*13.85))/360</f>
        <v>955.17162242657298</v>
      </c>
      <c r="CP47" s="5">
        <f>$D$38/2</f>
        <v>1342.0540575303476</v>
      </c>
      <c r="CQ47" s="5">
        <f>CP47-CO47</f>
        <v>386.88243510377458</v>
      </c>
      <c r="CR47" s="4">
        <f>IF(CR46-CQ47&lt;0,0,CR46-CQ47)</f>
        <v>496164.43030650815</v>
      </c>
      <c r="CS47" s="24">
        <v>10</v>
      </c>
    </row>
    <row r="48" spans="1:101" hidden="1" x14ac:dyDescent="0.25">
      <c r="A48" s="6"/>
      <c r="B48" s="20">
        <f>IF(M47&lt;1,"",$E$7)</f>
        <v>0.05</v>
      </c>
      <c r="C48" s="17">
        <f>IF(M47&lt;1,0,(M47*(B48*30)/360))</f>
        <v>2057.8264421870012</v>
      </c>
      <c r="D48" s="19">
        <f>IF(M47 &gt; 1, IF(M47-D47&lt;1,(M47+C48),$E$9), 0)</f>
        <v>2684.1081150606951</v>
      </c>
      <c r="E48" s="17">
        <f>IF(M47&lt;1,"",$E$16)</f>
        <v>0</v>
      </c>
      <c r="F48" s="17"/>
      <c r="G48" s="17"/>
      <c r="H48" s="17"/>
      <c r="I48" s="17"/>
      <c r="J48" s="17"/>
      <c r="K48" s="17">
        <f>IF(M47&lt;1,0,IF($E$18=11,$E$17,0))</f>
        <v>0</v>
      </c>
      <c r="L48" s="17">
        <f>IF(M47&lt;1,0,IF((D48+E48+K48)-C48&gt;=(M47),(M47),(D48+E48+K48)-C48))</f>
        <v>626.28167287369388</v>
      </c>
      <c r="M48" s="18">
        <f>IF(M47-L48&lt;1,0,M47-L48)</f>
        <v>493252.0644520066</v>
      </c>
      <c r="N48" s="17"/>
      <c r="Q48" s="7"/>
      <c r="R48" s="11"/>
      <c r="S48" s="23">
        <f>S47-($S$37-$S$49)/12</f>
        <v>490716.10866571171</v>
      </c>
      <c r="T48" s="13"/>
      <c r="U48" s="10">
        <f>CM42</f>
        <v>323866.22316260875</v>
      </c>
      <c r="V48" s="9"/>
      <c r="W48" s="12">
        <f>SUM($C$38:C48)</f>
        <v>22777.253717674244</v>
      </c>
      <c r="X48" s="11"/>
      <c r="Y48" s="10">
        <f>SUM($CH$30:CH42)</f>
        <v>19277.727161179664</v>
      </c>
      <c r="Z48" s="9"/>
      <c r="AA48" s="9"/>
      <c r="AB48" s="9"/>
      <c r="AG48" s="1" t="s">
        <v>0</v>
      </c>
      <c r="CF48">
        <f>SUM(CF47+1)</f>
        <v>17</v>
      </c>
      <c r="CG48" s="22">
        <f>IF(CM47&lt;1,"",$CJ$7)</f>
        <v>0.05</v>
      </c>
      <c r="CH48" s="21">
        <f>IF(CM47&lt;1,"",(CM47*(CG48*30)/360))</f>
        <v>1004.5966712938189</v>
      </c>
      <c r="CI48" s="5">
        <f>IF(CM47&lt;1,"",$CJ$9)</f>
        <v>17764.682181688262</v>
      </c>
      <c r="CJ48" s="21">
        <f>IF(CM47&lt;1,"",$CJ$12)</f>
        <v>0</v>
      </c>
      <c r="CK48" s="21">
        <f>IF(CM47&lt;1,0,CK36)</f>
        <v>0</v>
      </c>
      <c r="CL48" s="21">
        <f>IF(CM47&lt;1,0,(CI48+CJ48+CK48)-CH48)</f>
        <v>16760.085510394441</v>
      </c>
      <c r="CM48" s="21">
        <f>IF(CM47-CL48&lt;1,0,CM47-CL48)</f>
        <v>224343.11560012208</v>
      </c>
      <c r="CO48" s="4">
        <f>(CR47*($CO$36*13.85))/360</f>
        <v>954.42741107571362</v>
      </c>
      <c r="CP48" s="5">
        <f>$D$38/2</f>
        <v>1342.0540575303476</v>
      </c>
      <c r="CQ48" s="5">
        <f>CP48-CO48</f>
        <v>387.62664645463394</v>
      </c>
      <c r="CR48" s="4">
        <f>IF(CR47-CQ48&lt;0,0,CR47-CQ48)</f>
        <v>495776.80366005353</v>
      </c>
      <c r="CS48" s="24">
        <v>11</v>
      </c>
    </row>
    <row r="49" spans="1:97" hidden="1" x14ac:dyDescent="0.25">
      <c r="A49" s="6"/>
      <c r="B49" s="20">
        <f>IF(M48&lt;1,"",$E$7)</f>
        <v>0.05</v>
      </c>
      <c r="C49" s="17">
        <f>IF(M48&lt;1,0,(M48*(B49*30)/360))</f>
        <v>2055.2169352166943</v>
      </c>
      <c r="D49" s="19">
        <f>IF(M48 &gt; 1, IF(M48-D48&lt;1,(M48+C49),$E$9), 0)</f>
        <v>2684.1081150606951</v>
      </c>
      <c r="E49" s="17">
        <f>IF(M48&lt;1,"",$E$16)</f>
        <v>0</v>
      </c>
      <c r="F49" s="17"/>
      <c r="G49" s="17"/>
      <c r="H49" s="17"/>
      <c r="I49" s="17"/>
      <c r="J49" s="17"/>
      <c r="K49" s="17">
        <f>IF(M48&lt;1,0,IF($E$18=12,$E$17,0))</f>
        <v>0</v>
      </c>
      <c r="L49" s="17">
        <f>IF(M48&lt;1,0,IF((D49+E49+K49)-C49&gt;=(M48),(M48),(D49+E49+K49)-C49))</f>
        <v>628.89117984400082</v>
      </c>
      <c r="M49" s="18">
        <f>IF(M48-L49&lt;1,0,M48-L49)</f>
        <v>492623.17327216262</v>
      </c>
      <c r="N49" s="17"/>
      <c r="Q49" s="7"/>
      <c r="R49" s="11">
        <v>1</v>
      </c>
      <c r="S49" s="23">
        <f>CR63</f>
        <v>489872.1185444126</v>
      </c>
      <c r="T49" s="13"/>
      <c r="U49" s="10">
        <f>CM43</f>
        <v>307450.98357743135</v>
      </c>
      <c r="V49" s="9"/>
      <c r="W49" s="12">
        <f>SUM($C$38:C49)</f>
        <v>24832.470652890937</v>
      </c>
      <c r="X49" s="11">
        <v>1</v>
      </c>
      <c r="Y49" s="10">
        <f>SUM($CH$30:CH43)</f>
        <v>20627.169757690535</v>
      </c>
      <c r="Z49" s="9"/>
      <c r="AA49" s="9"/>
      <c r="AB49" s="9"/>
      <c r="AG49" s="1" t="s">
        <v>0</v>
      </c>
      <c r="CF49">
        <f>SUM(CF48+1)</f>
        <v>18</v>
      </c>
      <c r="CG49" s="22">
        <f>IF(CM48&lt;1,"",$CJ$7)</f>
        <v>0.05</v>
      </c>
      <c r="CH49" s="21">
        <f>IF(CM48&lt;1,"",(CM48*(CG49*30)/360))</f>
        <v>934.76298166717527</v>
      </c>
      <c r="CI49" s="5">
        <f>IF(CM48&lt;1,"",$CJ$9)</f>
        <v>17764.682181688262</v>
      </c>
      <c r="CJ49" s="21">
        <f>IF(CM48&lt;1,"",$CJ$12)</f>
        <v>0</v>
      </c>
      <c r="CK49" s="21">
        <f>IF(CM48&lt;1,0,CK37)</f>
        <v>0</v>
      </c>
      <c r="CL49" s="21">
        <f>IF(CM48&lt;1,0,(CI49+CJ49+CK49)-CH49)</f>
        <v>16829.919200021086</v>
      </c>
      <c r="CM49" s="21">
        <f>IF(CM48-CL49&lt;1,0,CM48-CL49)</f>
        <v>207513.19640010101</v>
      </c>
      <c r="CO49" s="4">
        <f>(CR48*($CO$36*13.85))/360</f>
        <v>953.68176815163076</v>
      </c>
      <c r="CP49" s="5">
        <f>$D$38/2</f>
        <v>1342.0540575303476</v>
      </c>
      <c r="CQ49" s="5">
        <f>CP49-CO49</f>
        <v>388.3722893787168</v>
      </c>
      <c r="CR49" s="4">
        <f>IF(CR48-CQ49&lt;0,0,CR48-CQ49)</f>
        <v>495388.43137067481</v>
      </c>
      <c r="CS49" s="24">
        <v>12</v>
      </c>
    </row>
    <row r="50" spans="1:97" hidden="1" x14ac:dyDescent="0.25">
      <c r="A50" s="6"/>
      <c r="B50" s="20">
        <f>IF(M49&lt;1,"",$E$7)</f>
        <v>0.05</v>
      </c>
      <c r="C50" s="17">
        <f>IF(M49&lt;1,0,(M49*(B50*30)/360))</f>
        <v>2052.5965553006777</v>
      </c>
      <c r="D50" s="19">
        <f>IF(M49 &gt; 1, IF(M49-D49&lt;1,(M49+C50),$E$9), 0)</f>
        <v>2684.1081150606951</v>
      </c>
      <c r="E50" s="17">
        <f>IF(M49&lt;1,"",$E$16)</f>
        <v>0</v>
      </c>
      <c r="F50" s="17"/>
      <c r="G50" s="17"/>
      <c r="H50" s="17"/>
      <c r="I50" s="17"/>
      <c r="J50" s="17"/>
      <c r="K50" s="17">
        <f>IF(M49&gt;1,IF(K38&gt;1,IF(M49&lt;$E$17,(M49-D50+C50),K38),0),0)</f>
        <v>0</v>
      </c>
      <c r="L50" s="17">
        <f>IF(M49&lt;1,0,IF((D50+E50+K50)-C50&gt;=(M49),(M49),(D50+E50+K50)-C50))</f>
        <v>631.51155976001746</v>
      </c>
      <c r="M50" s="18">
        <f>IF(M49-L50&lt;1,0,M49-L50)</f>
        <v>491991.66171240259</v>
      </c>
      <c r="N50" s="17"/>
      <c r="Q50" s="7"/>
      <c r="R50" s="11"/>
      <c r="S50" s="23">
        <f>S49-($S$49-$S$61)/12</f>
        <v>488984.88642655115</v>
      </c>
      <c r="T50" s="13"/>
      <c r="U50" s="10">
        <f>CM44</f>
        <v>290967.34716064908</v>
      </c>
      <c r="V50" s="9"/>
      <c r="W50" s="12">
        <f>SUM($C$38:C50)</f>
        <v>26885.067208191616</v>
      </c>
      <c r="X50" s="11"/>
      <c r="Y50" s="10">
        <f>SUM($CH$30:CH44)</f>
        <v>21908.2155225965</v>
      </c>
      <c r="Z50" s="9"/>
      <c r="AA50" s="9"/>
      <c r="AB50" s="9"/>
      <c r="AG50" s="1" t="s">
        <v>0</v>
      </c>
      <c r="CF50">
        <f>SUM(CF49+1)</f>
        <v>19</v>
      </c>
      <c r="CG50" s="22">
        <f>IF(CM49&lt;1,"",$CJ$7)</f>
        <v>0.05</v>
      </c>
      <c r="CH50" s="21">
        <f>IF(CM49&lt;1,"",(CM49*(CG50*30)/360))</f>
        <v>864.63831833375411</v>
      </c>
      <c r="CI50" s="5">
        <f>IF(CM49&lt;1,"",$CJ$9)</f>
        <v>17764.682181688262</v>
      </c>
      <c r="CJ50" s="21">
        <f>IF(CM49&lt;1,"",$CJ$12)</f>
        <v>0</v>
      </c>
      <c r="CK50" s="21">
        <f>IF(CM49&lt;1,0,CK38)</f>
        <v>0</v>
      </c>
      <c r="CL50" s="21">
        <f>IF(CM49&lt;1,0,(CI50+CJ50+CK50)-CH50)</f>
        <v>16900.043863354509</v>
      </c>
      <c r="CM50" s="21">
        <f>IF(CM49-CL50&lt;1,0,CM49-CL50)</f>
        <v>190613.15253674649</v>
      </c>
      <c r="CO50" s="4">
        <f>(CR49*($CO$36*13.85))/360</f>
        <v>952.93469090053418</v>
      </c>
      <c r="CP50" s="5">
        <f>$D$38/2</f>
        <v>1342.0540575303476</v>
      </c>
      <c r="CQ50" s="5">
        <f>CP50-CO50</f>
        <v>389.11936662981338</v>
      </c>
      <c r="CR50" s="4">
        <f>IF(CR49-CQ50&lt;0,0,CR49-CQ50)</f>
        <v>494999.312004045</v>
      </c>
      <c r="CS50" s="24">
        <v>13</v>
      </c>
    </row>
    <row r="51" spans="1:97" hidden="1" x14ac:dyDescent="0.25">
      <c r="A51" s="6"/>
      <c r="B51" s="20">
        <f>IF(M50&lt;1,"",$E$7)</f>
        <v>0.05</v>
      </c>
      <c r="C51" s="17">
        <f>IF(M50&lt;1,0,(M50*(B51*30)/360))</f>
        <v>2049.9652571350111</v>
      </c>
      <c r="D51" s="19">
        <f>IF(M50 &gt; 1, IF(M50-D50&lt;1,(M50+C51),$E$9), 0)</f>
        <v>2684.1081150606951</v>
      </c>
      <c r="E51" s="17">
        <f>IF(M50&lt;1,"",$E$16)</f>
        <v>0</v>
      </c>
      <c r="F51" s="17"/>
      <c r="G51" s="17"/>
      <c r="H51" s="17"/>
      <c r="I51" s="17"/>
      <c r="J51" s="17"/>
      <c r="K51" s="17">
        <f>IF(M50&gt;1,IF(K39&gt;1,IF(M50&lt;$E$17,(M50-D51+C51),K39),0),0)</f>
        <v>0</v>
      </c>
      <c r="L51" s="17">
        <f>IF(M50&lt;1,0,IF((D51+E51+K51)-C51&gt;=(M50),(M50),(D51+E51+K51)-C51))</f>
        <v>634.14285792568398</v>
      </c>
      <c r="M51" s="18">
        <f>IF(M50-L51&lt;1,0,M50-L51)</f>
        <v>491357.51885447692</v>
      </c>
      <c r="N51" s="17"/>
      <c r="Q51" s="7"/>
      <c r="R51" s="11"/>
      <c r="S51" s="23">
        <f>S50-($S$49-$S$61)/12</f>
        <v>488097.6543086897</v>
      </c>
      <c r="T51" s="13"/>
      <c r="U51" s="10">
        <f>CM45</f>
        <v>274415.0289254635</v>
      </c>
      <c r="V51" s="9"/>
      <c r="W51" s="12">
        <f>SUM($C$38:C51)</f>
        <v>28935.032465326629</v>
      </c>
      <c r="X51" s="11"/>
      <c r="Y51" s="10">
        <f>SUM($CH$30:CH45)</f>
        <v>23120.579469099204</v>
      </c>
      <c r="Z51" s="9"/>
      <c r="AA51" s="9"/>
      <c r="AB51" s="9"/>
      <c r="AG51" s="1" t="s">
        <v>0</v>
      </c>
      <c r="CF51">
        <f>SUM(CF50+1)</f>
        <v>20</v>
      </c>
      <c r="CG51" s="22">
        <f>IF(CM50&lt;1,"",$CJ$7)</f>
        <v>0.05</v>
      </c>
      <c r="CH51" s="21">
        <f>IF(CM50&lt;1,"",(CM50*(CG51*30)/360))</f>
        <v>794.22146890311046</v>
      </c>
      <c r="CI51" s="5">
        <f>IF(CM50&lt;1,"",$CJ$9)</f>
        <v>17764.682181688262</v>
      </c>
      <c r="CJ51" s="21">
        <f>IF(CM50&lt;1,"",$CJ$12)</f>
        <v>0</v>
      </c>
      <c r="CK51" s="21">
        <f>IF(CM50&lt;1,0,CK39)</f>
        <v>0</v>
      </c>
      <c r="CL51" s="21">
        <f>IF(CM50&lt;1,0,(CI51+CJ51+CK51)-CH51)</f>
        <v>16970.460712785152</v>
      </c>
      <c r="CM51" s="21">
        <f>IF(CM50-CL51&lt;1,0,CM50-CL51)</f>
        <v>173642.69182396133</v>
      </c>
      <c r="CO51" s="4">
        <f>(CR50*($CO$36*13.85))/360</f>
        <v>952.18617656333663</v>
      </c>
      <c r="CP51" s="5">
        <f>$D$38/2</f>
        <v>1342.0540575303476</v>
      </c>
      <c r="CQ51" s="5">
        <f>CP51-CO51</f>
        <v>389.86788096701093</v>
      </c>
      <c r="CR51" s="4">
        <f>IF(CR50-CQ51&lt;0,0,CR50-CQ51)</f>
        <v>494609.44412307796</v>
      </c>
      <c r="CS51" s="24">
        <v>14</v>
      </c>
    </row>
    <row r="52" spans="1:97" hidden="1" x14ac:dyDescent="0.25">
      <c r="A52" s="6"/>
      <c r="B52" s="20">
        <f>IF(M51&lt;1,"",$E$7)</f>
        <v>0.05</v>
      </c>
      <c r="C52" s="17">
        <f>IF(M51&lt;1,0,(M51*(B52*30)/360))</f>
        <v>2047.3229952269871</v>
      </c>
      <c r="D52" s="19">
        <f>IF(M51 &gt; 1, IF(M51-D51&lt;1,(M51+C52),$E$9), 0)</f>
        <v>2684.1081150606951</v>
      </c>
      <c r="E52" s="17">
        <f>IF(M51&lt;1,"",$E$16)</f>
        <v>0</v>
      </c>
      <c r="F52" s="17"/>
      <c r="G52" s="17"/>
      <c r="H52" s="17"/>
      <c r="I52" s="17"/>
      <c r="J52" s="17"/>
      <c r="K52" s="17">
        <f>IF(M51&gt;1,IF(K40&gt;1,IF(M51&lt;$E$17,(M51-D52+C52),K40),0),0)</f>
        <v>0</v>
      </c>
      <c r="L52" s="17">
        <f>IF(M51&lt;1,0,IF((D52+E52+K52)-C52&gt;=(M51),(M51),(D52+E52+K52)-C52))</f>
        <v>636.78511983370799</v>
      </c>
      <c r="M52" s="18">
        <f>IF(M51-L52&lt;1,0,M51-L52)</f>
        <v>490720.7337346432</v>
      </c>
      <c r="N52" s="17"/>
      <c r="Q52" s="7"/>
      <c r="R52" s="11"/>
      <c r="S52" s="23">
        <f>S51-($S$49-$S$61)/12</f>
        <v>487210.42219082825</v>
      </c>
      <c r="T52" s="13"/>
      <c r="U52" s="10">
        <f>CM46</f>
        <v>257793.74269763133</v>
      </c>
      <c r="V52" s="9"/>
      <c r="W52" s="12">
        <f>SUM($C$38:C52)</f>
        <v>30982.355460553616</v>
      </c>
      <c r="X52" s="11"/>
      <c r="Y52" s="10">
        <f>SUM($CH$30:CH46)</f>
        <v>24263.975422955304</v>
      </c>
      <c r="Z52" s="9"/>
      <c r="AA52" s="9"/>
      <c r="AB52" s="9"/>
      <c r="AG52" s="1" t="s">
        <v>0</v>
      </c>
      <c r="CF52">
        <f>SUM(CF51+1)</f>
        <v>21</v>
      </c>
      <c r="CG52" s="22">
        <f>IF(CM51&lt;1,"",$CJ$7)</f>
        <v>0.05</v>
      </c>
      <c r="CH52" s="21">
        <f>IF(CM51&lt;1,"",(CM51*(CG52*30)/360))</f>
        <v>723.51121593317225</v>
      </c>
      <c r="CI52" s="5">
        <f>IF(CM51&lt;1,"",$CJ$9)</f>
        <v>17764.682181688262</v>
      </c>
      <c r="CJ52" s="21">
        <f>IF(CM51&lt;1,"",$CJ$12)</f>
        <v>0</v>
      </c>
      <c r="CK52" s="21">
        <f>IF(CM51&lt;1,0,CK40)</f>
        <v>0</v>
      </c>
      <c r="CL52" s="21">
        <f>IF(CM51&lt;1,0,(CI52+CJ52+CK52)-CH52)</f>
        <v>17041.170965755089</v>
      </c>
      <c r="CM52" s="21">
        <f>IF(CM51-CL52&lt;1,0,CM51-CL52)</f>
        <v>156601.52085820623</v>
      </c>
      <c r="CO52" s="4">
        <f>(CR51*($CO$36*13.85))/360</f>
        <v>951.43622237564296</v>
      </c>
      <c r="CP52" s="5">
        <f>$D$38/2</f>
        <v>1342.0540575303476</v>
      </c>
      <c r="CQ52" s="5">
        <f>CP52-CO52</f>
        <v>390.61783515470461</v>
      </c>
      <c r="CR52" s="4">
        <f>IF(CR51-CQ52&lt;0,0,CR51-CQ52)</f>
        <v>494218.82628792326</v>
      </c>
      <c r="CS52" s="24">
        <v>15</v>
      </c>
    </row>
    <row r="53" spans="1:97" hidden="1" x14ac:dyDescent="0.25">
      <c r="A53" s="6"/>
      <c r="B53" s="20">
        <f>IF(M52&lt;1,"",$E$7)</f>
        <v>0.05</v>
      </c>
      <c r="C53" s="17">
        <f>IF(M52&lt;1,0,(M52*(B53*30)/360))</f>
        <v>2044.6697238943468</v>
      </c>
      <c r="D53" s="19">
        <f>IF(M52 &gt; 1, IF(M52-D52&lt;1,(M52+C53),$E$9), 0)</f>
        <v>2684.1081150606951</v>
      </c>
      <c r="E53" s="17">
        <f>IF(M52&lt;1,"",$E$16)</f>
        <v>0</v>
      </c>
      <c r="F53" s="17"/>
      <c r="G53" s="17"/>
      <c r="H53" s="17"/>
      <c r="I53" s="17"/>
      <c r="J53" s="17"/>
      <c r="K53" s="17">
        <f>IF(M52&gt;1,IF(K41&gt;1,IF(M52&lt;$E$17,(M52-D53+C53),K41),0),0)</f>
        <v>0</v>
      </c>
      <c r="L53" s="17">
        <f>IF(M52&lt;1,0,IF((D53+E53+K53)-C53&gt;=(M52),(M52),(D53+E53+K53)-C53))</f>
        <v>639.43839116634831</v>
      </c>
      <c r="M53" s="18">
        <f>IF(M52-L53&lt;1,0,M52-L53)</f>
        <v>490081.29534347687</v>
      </c>
      <c r="N53" s="17"/>
      <c r="Q53" s="7"/>
      <c r="R53" s="11"/>
      <c r="S53" s="23">
        <f>S52-($S$49-$S$61)/12</f>
        <v>486323.1900729668</v>
      </c>
      <c r="T53" s="13"/>
      <c r="U53" s="10">
        <f>CM47</f>
        <v>241103.20111051653</v>
      </c>
      <c r="V53" s="9"/>
      <c r="W53" s="12">
        <f>SUM($C$38:C53)</f>
        <v>33027.025184447964</v>
      </c>
      <c r="X53" s="11"/>
      <c r="Y53" s="10">
        <f>SUM($CH$30:CH47)</f>
        <v>25338.116017528766</v>
      </c>
      <c r="Z53" s="9"/>
      <c r="AA53" s="9"/>
      <c r="AB53" s="9"/>
      <c r="AG53" s="1" t="s">
        <v>0</v>
      </c>
      <c r="CF53">
        <f>SUM(CF52+1)</f>
        <v>22</v>
      </c>
      <c r="CG53" s="22">
        <f>IF(CM52&lt;1,"",$CJ$7)</f>
        <v>0.05</v>
      </c>
      <c r="CH53" s="21">
        <f>IF(CM52&lt;1,"",(CM52*(CG53*30)/360))</f>
        <v>652.50633690919267</v>
      </c>
      <c r="CI53" s="5">
        <f>IF(CM52&lt;1,"",$CJ$9)</f>
        <v>17764.682181688262</v>
      </c>
      <c r="CJ53" s="21">
        <f>IF(CM52&lt;1,"",$CJ$12)</f>
        <v>0</v>
      </c>
      <c r="CK53" s="21">
        <f>IF(CM52&lt;1,0,CK41)</f>
        <v>0</v>
      </c>
      <c r="CL53" s="21">
        <f>IF(CM52&lt;1,0,(CI53+CJ53+CK53)-CH53)</f>
        <v>17112.175844779071</v>
      </c>
      <c r="CM53" s="21">
        <f>IF(CM52-CL53&lt;1,0,CM52-CL53)</f>
        <v>139489.34501342717</v>
      </c>
      <c r="CO53" s="4">
        <f>(CR52*($CO$36*13.85))/360</f>
        <v>950.6848255677412</v>
      </c>
      <c r="CP53" s="5">
        <f>$D$38/2</f>
        <v>1342.0540575303476</v>
      </c>
      <c r="CQ53" s="5">
        <f>CP53-CO53</f>
        <v>391.36923196260636</v>
      </c>
      <c r="CR53" s="4">
        <f>IF(CR52-CQ53&lt;0,0,CR52-CQ53)</f>
        <v>493827.45705596067</v>
      </c>
      <c r="CS53" s="24">
        <v>16</v>
      </c>
    </row>
    <row r="54" spans="1:97" hidden="1" x14ac:dyDescent="0.25">
      <c r="A54" s="6"/>
      <c r="B54" s="20">
        <f>IF(M53&lt;1,"",$E$7)</f>
        <v>0.05</v>
      </c>
      <c r="C54" s="17">
        <f>IF(M53&lt;1,0,(M53*(B54*30)/360))</f>
        <v>2042.0053972644871</v>
      </c>
      <c r="D54" s="19">
        <f>IF(M53 &gt; 1, IF(M53-D53&lt;1,(M53+C54),$E$9), 0)</f>
        <v>2684.1081150606951</v>
      </c>
      <c r="E54" s="17">
        <f>IF(M53&lt;1,"",$E$16)</f>
        <v>0</v>
      </c>
      <c r="F54" s="17"/>
      <c r="G54" s="17"/>
      <c r="H54" s="17"/>
      <c r="I54" s="17"/>
      <c r="J54" s="17"/>
      <c r="K54" s="17">
        <f>IF(M53&gt;1,IF(K42&gt;1,IF(M53&lt;$E$17,(M53-D54+C54),K42),0),0)</f>
        <v>0</v>
      </c>
      <c r="L54" s="17">
        <f>IF(M53&lt;1,0,IF((D54+E54+K54)-C54&gt;=(M53),(M53),(D54+E54+K54)-C54))</f>
        <v>642.10271779620803</v>
      </c>
      <c r="M54" s="18">
        <f>IF(M53-L54&lt;1,0,M53-L54)</f>
        <v>489439.19262568065</v>
      </c>
      <c r="N54" s="17"/>
      <c r="Q54" s="7"/>
      <c r="R54" s="11"/>
      <c r="S54" s="23">
        <f>S53-($S$49-$S$61)/12</f>
        <v>485435.95795510535</v>
      </c>
      <c r="T54" s="13"/>
      <c r="U54" s="10">
        <f>CM48</f>
        <v>224343.11560012208</v>
      </c>
      <c r="V54" s="9"/>
      <c r="W54" s="12">
        <f>SUM($C$38:C54)</f>
        <v>35069.030581712454</v>
      </c>
      <c r="X54" s="11"/>
      <c r="Y54" s="10">
        <f>SUM($CH$30:CH48)</f>
        <v>26342.712688822583</v>
      </c>
      <c r="Z54" s="9"/>
      <c r="AA54" s="9"/>
      <c r="AB54" s="9"/>
      <c r="AG54" s="1" t="s">
        <v>0</v>
      </c>
      <c r="CF54">
        <f>SUM(CF53+1)</f>
        <v>23</v>
      </c>
      <c r="CG54" s="22">
        <f>IF(CM53&lt;1,"",$CJ$7)</f>
        <v>0.05</v>
      </c>
      <c r="CH54" s="21">
        <f>IF(CM53&lt;1,"",(CM53*(CG54*30)/360))</f>
        <v>581.20560422261315</v>
      </c>
      <c r="CI54" s="5">
        <f>IF(CM53&lt;1,"",$CJ$9)</f>
        <v>17764.682181688262</v>
      </c>
      <c r="CJ54" s="21">
        <f>IF(CM53&lt;1,"",$CJ$12)</f>
        <v>0</v>
      </c>
      <c r="CK54" s="21">
        <f>IF(CM53&lt;1,0,CK42)</f>
        <v>0</v>
      </c>
      <c r="CL54" s="21">
        <f>IF(CM53&lt;1,0,(CI54+CJ54+CK54)-CH54)</f>
        <v>17183.476577465648</v>
      </c>
      <c r="CM54" s="21">
        <f>IF(CM53-CL54&lt;1,0,CM53-CL54)</f>
        <v>122305.86843596151</v>
      </c>
      <c r="CO54" s="4">
        <f>(CR53*($CO$36*13.85))/360</f>
        <v>949.93198336459113</v>
      </c>
      <c r="CP54" s="5">
        <f>$D$38/2</f>
        <v>1342.0540575303476</v>
      </c>
      <c r="CQ54" s="5">
        <f>CP54-CO54</f>
        <v>392.12207416575643</v>
      </c>
      <c r="CR54" s="4">
        <f>IF(CR53-CQ54&lt;0,0,CR53-CQ54)</f>
        <v>493435.33498179493</v>
      </c>
      <c r="CS54" s="24">
        <v>17</v>
      </c>
    </row>
    <row r="55" spans="1:97" hidden="1" x14ac:dyDescent="0.25">
      <c r="A55" s="6"/>
      <c r="B55" s="20">
        <f>IF(M54&lt;1,"",$E$7)</f>
        <v>0.05</v>
      </c>
      <c r="C55" s="17">
        <f>IF(M54&lt;1,0,(M54*(B55*30)/360))</f>
        <v>2039.3299692736693</v>
      </c>
      <c r="D55" s="19">
        <f>IF(M54 &gt; 1, IF(M54-D54&lt;1,(M54+C55),$E$9), 0)</f>
        <v>2684.1081150606951</v>
      </c>
      <c r="E55" s="17">
        <f>IF(M54&lt;1,"",$E$16)</f>
        <v>0</v>
      </c>
      <c r="F55" s="17"/>
      <c r="G55" s="17"/>
      <c r="H55" s="17"/>
      <c r="I55" s="17"/>
      <c r="J55" s="17"/>
      <c r="K55" s="17">
        <f>IF(M54&gt;1,IF(K43&gt;1,IF(M54&lt;$E$17,(M54-D55+C55),K43),0),0)</f>
        <v>0</v>
      </c>
      <c r="L55" s="17">
        <f>IF(M54&lt;1,0,IF((D55+E55+K55)-C55&gt;=(M54),(M54),(D55+E55+K55)-C55))</f>
        <v>644.77814578702578</v>
      </c>
      <c r="M55" s="18">
        <f>IF(M54-L55&lt;1,0,M54-L55)</f>
        <v>488794.41447989363</v>
      </c>
      <c r="N55" s="17"/>
      <c r="Q55" s="7"/>
      <c r="R55" s="11"/>
      <c r="S55" s="23">
        <f>S54-($S$49-$S$61)/12</f>
        <v>484548.7258372439</v>
      </c>
      <c r="T55" s="13"/>
      <c r="U55" s="10">
        <f>CM49</f>
        <v>207513.19640010101</v>
      </c>
      <c r="V55" s="9"/>
      <c r="W55" s="12">
        <f>SUM($C$38:C55)</f>
        <v>37108.360550986123</v>
      </c>
      <c r="X55" s="11"/>
      <c r="Y55" s="10">
        <f>SUM($CH$30:CH49)</f>
        <v>27277.475670489759</v>
      </c>
      <c r="Z55" s="9"/>
      <c r="AA55" s="9"/>
      <c r="AB55" s="9"/>
      <c r="AG55" s="1" t="s">
        <v>0</v>
      </c>
      <c r="CF55">
        <f>SUM(CF54+1)</f>
        <v>24</v>
      </c>
      <c r="CG55" s="22">
        <f>IF(CM54&lt;1,"",$CJ$7)</f>
        <v>0.05</v>
      </c>
      <c r="CH55" s="21">
        <f>IF(CM54&lt;1,"",(CM54*(CG55*30)/360))</f>
        <v>509.60778514983963</v>
      </c>
      <c r="CI55" s="5">
        <f>IF(CM54&lt;1,"",$CJ$9)</f>
        <v>17764.682181688262</v>
      </c>
      <c r="CJ55" s="21">
        <f>IF(CM54&lt;1,"",$CJ$12)</f>
        <v>0</v>
      </c>
      <c r="CK55" s="21">
        <f>IF(CM54&lt;1,0,CK43)</f>
        <v>0</v>
      </c>
      <c r="CL55" s="21">
        <f>IF(CM54&lt;1,0,(CI55+CJ55+CK55)-CH55)</f>
        <v>17255.074396538421</v>
      </c>
      <c r="CM55" s="21">
        <f>IF(CM54-CL55&lt;1,0,CM54-CL55)</f>
        <v>105050.7940394231</v>
      </c>
      <c r="CO55" s="4">
        <f>(CR54*($CO$36*13.85))/360</f>
        <v>949.17769298581391</v>
      </c>
      <c r="CP55" s="5">
        <f>$D$38/2</f>
        <v>1342.0540575303476</v>
      </c>
      <c r="CQ55" s="5">
        <f>CP55-CO55</f>
        <v>392.87636454453366</v>
      </c>
      <c r="CR55" s="4">
        <f>IF(CR54-CQ55&lt;0,0,CR54-CQ55)</f>
        <v>493042.45861725038</v>
      </c>
      <c r="CS55" s="24">
        <v>18</v>
      </c>
    </row>
    <row r="56" spans="1:97" hidden="1" x14ac:dyDescent="0.25">
      <c r="A56" s="6"/>
      <c r="B56" s="20">
        <f>IF(M55&lt;1,"",$E$7)</f>
        <v>0.05</v>
      </c>
      <c r="C56" s="17">
        <f>IF(M55&lt;1,0,(M55*(B56*30)/360))</f>
        <v>2036.6433936662236</v>
      </c>
      <c r="D56" s="19">
        <f>IF(M55 &gt; 1, IF(M55-D55&lt;1,(M55+C56),$E$9), 0)</f>
        <v>2684.1081150606951</v>
      </c>
      <c r="E56" s="17">
        <f>IF(M55&lt;1,"",$E$16)</f>
        <v>0</v>
      </c>
      <c r="F56" s="17"/>
      <c r="G56" s="17"/>
      <c r="H56" s="17"/>
      <c r="I56" s="17"/>
      <c r="J56" s="17"/>
      <c r="K56" s="17">
        <f>IF(M55&gt;1,IF(K44&gt;1,IF(M55&lt;$E$17,(M55-D56+C56),K44),0),0)</f>
        <v>0</v>
      </c>
      <c r="L56" s="17">
        <f>IF(M55&lt;1,0,IF((D56+E56+K56)-C56&gt;=(M55),(M55),(D56+E56+K56)-C56))</f>
        <v>647.46472139447155</v>
      </c>
      <c r="M56" s="18">
        <f>IF(M55-L56&lt;1,0,M55-L56)</f>
        <v>488146.94975849916</v>
      </c>
      <c r="N56" s="17"/>
      <c r="Q56" s="7"/>
      <c r="R56" s="11"/>
      <c r="S56" s="23">
        <f>S55-($S$49-$S$61)/12</f>
        <v>483661.49371938244</v>
      </c>
      <c r="T56" s="13"/>
      <c r="U56" s="10">
        <f>CM50</f>
        <v>190613.15253674649</v>
      </c>
      <c r="V56" s="9"/>
      <c r="W56" s="12">
        <f>SUM($C$38:C56)</f>
        <v>39145.003944652344</v>
      </c>
      <c r="X56" s="11"/>
      <c r="Y56" s="10">
        <f>SUM($CH$30:CH50)</f>
        <v>28142.113988823512</v>
      </c>
      <c r="Z56" s="9"/>
      <c r="AA56" s="9"/>
      <c r="AB56" s="9"/>
      <c r="AG56" s="1" t="s">
        <v>0</v>
      </c>
      <c r="CF56">
        <f>SUM(CF55+1)</f>
        <v>25</v>
      </c>
      <c r="CG56" s="22">
        <f>IF(CM55&lt;1,"",$CJ$7)</f>
        <v>0.05</v>
      </c>
      <c r="CH56" s="21">
        <f>IF(CM55&lt;1,"",(CM55*(CG56*30)/360))</f>
        <v>437.71164183092958</v>
      </c>
      <c r="CI56" s="5">
        <f>IF(CM55&lt;1,"",$CJ$9)</f>
        <v>17764.682181688262</v>
      </c>
      <c r="CJ56" s="21">
        <f>IF(CM55&lt;1,"",$CJ$12)</f>
        <v>0</v>
      </c>
      <c r="CK56" s="21">
        <f>IF(CM55&lt;1,0,CK44)</f>
        <v>0</v>
      </c>
      <c r="CL56" s="21">
        <f>IF(CM55&lt;1,0,(CI56+CJ56+CK56)-CH56)</f>
        <v>17326.970539857331</v>
      </c>
      <c r="CM56" s="21">
        <f>IF(CM55-CL56&lt;1,0,CM55-CL56)</f>
        <v>87723.823499565769</v>
      </c>
      <c r="CO56" s="4">
        <f>(CR55*($CO$36*13.85))/360</f>
        <v>948.42195164568307</v>
      </c>
      <c r="CP56" s="5">
        <f>$D$38/2</f>
        <v>1342.0540575303476</v>
      </c>
      <c r="CQ56" s="5">
        <f>CP56-CO56</f>
        <v>393.6321058846645</v>
      </c>
      <c r="CR56" s="4">
        <f>IF(CR55-CQ56&lt;0,0,CR55-CQ56)</f>
        <v>492648.82651136571</v>
      </c>
      <c r="CS56" s="24">
        <v>19</v>
      </c>
    </row>
    <row r="57" spans="1:97" hidden="1" x14ac:dyDescent="0.25">
      <c r="A57" s="6"/>
      <c r="B57" s="20">
        <f>IF(M56&lt;1,"",$E$7)</f>
        <v>0.05</v>
      </c>
      <c r="C57" s="17">
        <f>IF(M56&lt;1,0,(M56*(B57*30)/360))</f>
        <v>2033.9456239937465</v>
      </c>
      <c r="D57" s="19">
        <f>IF(M56 &gt; 1, IF(M56-D56&lt;1,(M56+C57),$E$9), 0)</f>
        <v>2684.1081150606951</v>
      </c>
      <c r="E57" s="17">
        <f>IF(M56&lt;1,"",$E$16)</f>
        <v>0</v>
      </c>
      <c r="F57" s="17"/>
      <c r="G57" s="17"/>
      <c r="H57" s="17"/>
      <c r="I57" s="17"/>
      <c r="J57" s="17"/>
      <c r="K57" s="17">
        <f>IF(M56&gt;1,IF(K45&gt;1,IF(M56&lt;$E$17,(M56-D57+C57),K45),0),0)</f>
        <v>0</v>
      </c>
      <c r="L57" s="17">
        <f>IF(M56&lt;1,0,IF((D57+E57+K57)-C57&gt;=(M56),(M56),(D57+E57+K57)-C57))</f>
        <v>650.16249106694863</v>
      </c>
      <c r="M57" s="18">
        <f>IF(M56-L57&lt;1,0,M56-L57)</f>
        <v>487496.7872674322</v>
      </c>
      <c r="N57" s="17"/>
      <c r="Q57" s="7"/>
      <c r="R57" s="11"/>
      <c r="S57" s="23">
        <f>S56-($S$49-$S$61)/12</f>
        <v>482774.26160152099</v>
      </c>
      <c r="T57" s="13"/>
      <c r="U57" s="10">
        <f>CM51</f>
        <v>173642.69182396133</v>
      </c>
      <c r="V57" s="9"/>
      <c r="W57" s="12">
        <f>SUM($C$38:C57)</f>
        <v>41178.949568646094</v>
      </c>
      <c r="X57" s="11"/>
      <c r="Y57" s="10">
        <f>SUM($CH$30:CH51)</f>
        <v>28936.335457726622</v>
      </c>
      <c r="Z57" s="9"/>
      <c r="AA57" s="9"/>
      <c r="AB57" s="9"/>
      <c r="AG57" s="1" t="s">
        <v>0</v>
      </c>
      <c r="CF57">
        <f>SUM(CF56+1)</f>
        <v>26</v>
      </c>
      <c r="CG57" s="22">
        <f>IF(CM56&lt;1,"",$CJ$7)</f>
        <v>0.05</v>
      </c>
      <c r="CH57" s="21">
        <f>IF(CM56&lt;1,"",(CM56*(CG57*30)/360))</f>
        <v>365.51593124819073</v>
      </c>
      <c r="CI57" s="5">
        <f>IF(CM56&lt;1,"",$CJ$9)</f>
        <v>17764.682181688262</v>
      </c>
      <c r="CJ57" s="21">
        <f>IF(CM56&lt;1,"",$CJ$12)</f>
        <v>0</v>
      </c>
      <c r="CK57" s="21">
        <f>IF(CM56&lt;1,0,CK45)</f>
        <v>0</v>
      </c>
      <c r="CL57" s="21">
        <f>IF(CM56&lt;1,0,(CI57+CJ57+CK57)-CH57)</f>
        <v>17399.16625044007</v>
      </c>
      <c r="CM57" s="21">
        <f>IF(CM56-CL57&lt;1,0,CM56-CL57)</f>
        <v>70324.657249125696</v>
      </c>
      <c r="CO57" s="4">
        <f>(CR56*($CO$36*13.85))/360</f>
        <v>947.66475655311319</v>
      </c>
      <c r="CP57" s="5">
        <f>$D$38/2</f>
        <v>1342.0540575303476</v>
      </c>
      <c r="CQ57" s="5">
        <f>CP57-CO57</f>
        <v>394.38930097723437</v>
      </c>
      <c r="CR57" s="4">
        <f>IF(CR56-CQ57&lt;0,0,CR56-CQ57)</f>
        <v>492254.43721038848</v>
      </c>
      <c r="CS57" s="24">
        <v>20</v>
      </c>
    </row>
    <row r="58" spans="1:97" hidden="1" x14ac:dyDescent="0.25">
      <c r="A58" s="6"/>
      <c r="B58" s="20">
        <f>IF(M57&lt;1,"",$E$7)</f>
        <v>0.05</v>
      </c>
      <c r="C58" s="17">
        <f>IF(M57&lt;1,0,(M57*(B58*30)/360))</f>
        <v>2031.2366136143009</v>
      </c>
      <c r="D58" s="19">
        <f>IF(M57 &gt; 1, IF(M57-D57&lt;1,(M57+C58),$E$9), 0)</f>
        <v>2684.1081150606951</v>
      </c>
      <c r="E58" s="17">
        <f>IF(M57&lt;1,"",$E$16)</f>
        <v>0</v>
      </c>
      <c r="F58" s="17"/>
      <c r="G58" s="17"/>
      <c r="H58" s="17"/>
      <c r="I58" s="17"/>
      <c r="J58" s="17"/>
      <c r="K58" s="17">
        <f>IF(M57&gt;1,IF(K46&gt;1,IF(M57&lt;$E$17,(M57-D58+C58),K46),0),0)</f>
        <v>0</v>
      </c>
      <c r="L58" s="17">
        <f>IF(M57&lt;1,0,IF((D58+E58+K58)-C58&gt;=(M57),(M57),(D58+E58+K58)-C58))</f>
        <v>652.87150144639418</v>
      </c>
      <c r="M58" s="18">
        <f>IF(M57-L58&lt;1,0,M57-L58)</f>
        <v>486843.91576598579</v>
      </c>
      <c r="N58" s="17"/>
      <c r="Q58" s="7"/>
      <c r="R58" s="11"/>
      <c r="S58" s="23">
        <f>S57-($S$49-$S$61)/12</f>
        <v>481887.02948365954</v>
      </c>
      <c r="T58" s="13"/>
      <c r="U58" s="10">
        <f>CM52</f>
        <v>156601.52085820623</v>
      </c>
      <c r="V58" s="9"/>
      <c r="W58" s="12">
        <f>SUM($C$38:C58)</f>
        <v>43210.186182260397</v>
      </c>
      <c r="X58" s="11"/>
      <c r="Y58" s="10">
        <f>SUM($CH$30:CH52)</f>
        <v>29659.846673659795</v>
      </c>
      <c r="Z58" s="9"/>
      <c r="AA58" s="9"/>
      <c r="AB58" s="9"/>
      <c r="AG58" s="1" t="s">
        <v>0</v>
      </c>
      <c r="CF58">
        <f>SUM(CF57+1)</f>
        <v>27</v>
      </c>
      <c r="CG58" s="22">
        <f>IF(CM57&lt;1,"",$CJ$7)</f>
        <v>0.05</v>
      </c>
      <c r="CH58" s="21">
        <f>IF(CM57&lt;1,"",(CM57*(CG58*30)/360))</f>
        <v>293.01940520469037</v>
      </c>
      <c r="CI58" s="5">
        <f>IF(CM57&lt;1,"",$CJ$9)</f>
        <v>17764.682181688262</v>
      </c>
      <c r="CJ58" s="21">
        <f>IF(CM57&lt;1,"",$CJ$12)</f>
        <v>0</v>
      </c>
      <c r="CK58" s="21">
        <f>IF(CM57&lt;1,0,CK46)</f>
        <v>0</v>
      </c>
      <c r="CL58" s="21">
        <f>IF(CM57&lt;1,0,(CI58+CJ58+CK58)-CH58)</f>
        <v>17471.662776483572</v>
      </c>
      <c r="CM58" s="21">
        <f>IF(CM57-CL58&lt;1,0,CM57-CL58)</f>
        <v>52852.994472642124</v>
      </c>
      <c r="CO58" s="4">
        <f>(CR57*($CO$36*13.85))/360</f>
        <v>946.90610491165</v>
      </c>
      <c r="CP58" s="5">
        <f>$D$38/2</f>
        <v>1342.0540575303476</v>
      </c>
      <c r="CQ58" s="5">
        <f>CP58-CO58</f>
        <v>395.14795261869756</v>
      </c>
      <c r="CR58" s="4">
        <f>IF(CR57-CQ58&lt;0,0,CR57-CQ58)</f>
        <v>491859.28925776976</v>
      </c>
      <c r="CS58" s="24">
        <v>21</v>
      </c>
    </row>
    <row r="59" spans="1:97" hidden="1" x14ac:dyDescent="0.25">
      <c r="A59" s="6"/>
      <c r="B59" s="20">
        <f>IF(M58&lt;1,"",$E$7)</f>
        <v>0.05</v>
      </c>
      <c r="C59" s="17">
        <f>IF(M58&lt;1,0,(M58*(B59*30)/360))</f>
        <v>2028.5163156916074</v>
      </c>
      <c r="D59" s="19">
        <f>IF(M58 &gt; 1, IF(M58-D58&lt;1,(M58+C59),$E$9), 0)</f>
        <v>2684.1081150606951</v>
      </c>
      <c r="E59" s="17">
        <f>IF(M58&lt;1,"",$E$16)</f>
        <v>0</v>
      </c>
      <c r="F59" s="17"/>
      <c r="G59" s="17"/>
      <c r="H59" s="17"/>
      <c r="I59" s="17"/>
      <c r="J59" s="17"/>
      <c r="K59" s="17">
        <f>IF(M58&gt;1,IF(K47&gt;1,IF(M58&lt;$E$17,(M58-D59+C59),K47),0),0)</f>
        <v>0</v>
      </c>
      <c r="L59" s="17">
        <f>IF(M58&lt;1,0,IF((D59+E59+K59)-C59&gt;=(M58),(M58),(D59+E59+K59)-C59))</f>
        <v>655.59179936908777</v>
      </c>
      <c r="M59" s="18">
        <f>IF(M58-L59&lt;1,0,M58-L59)</f>
        <v>486188.32396661671</v>
      </c>
      <c r="N59" s="17"/>
      <c r="Q59" s="7"/>
      <c r="R59" s="11"/>
      <c r="S59" s="23">
        <f>S58-($S$49-$S$61)/12</f>
        <v>480999.79736579809</v>
      </c>
      <c r="T59" s="13"/>
      <c r="U59" s="10">
        <f>CM53</f>
        <v>139489.34501342717</v>
      </c>
      <c r="V59" s="9"/>
      <c r="W59" s="12">
        <f>SUM($C$38:C59)</f>
        <v>45238.702497952007</v>
      </c>
      <c r="X59" s="11"/>
      <c r="Y59" s="10">
        <f>SUM($CH$30:CH53)</f>
        <v>30312.353010568986</v>
      </c>
      <c r="Z59" s="9"/>
      <c r="AA59" s="9"/>
      <c r="AB59" s="9"/>
      <c r="AG59" s="1" t="s">
        <v>0</v>
      </c>
      <c r="CF59">
        <f>SUM(CF58+1)</f>
        <v>28</v>
      </c>
      <c r="CG59" s="22">
        <f>IF(CM58&lt;1,"",$CJ$7)</f>
        <v>0.05</v>
      </c>
      <c r="CH59" s="21">
        <f>IF(CM58&lt;1,"",(CM58*(CG59*30)/360))</f>
        <v>220.22081030267549</v>
      </c>
      <c r="CI59" s="5">
        <f>IF(CM58&lt;1,"",$CJ$9)</f>
        <v>17764.682181688262</v>
      </c>
      <c r="CJ59" s="21">
        <f>IF(CM58&lt;1,"",$CJ$12)</f>
        <v>0</v>
      </c>
      <c r="CK59" s="21">
        <f>IF(CM58&lt;1,0,CK47)</f>
        <v>0</v>
      </c>
      <c r="CL59" s="21">
        <f>IF(CM58&lt;1,0,(CI59+CJ59+CK59)-CH59)</f>
        <v>17544.461371385587</v>
      </c>
      <c r="CM59" s="21">
        <f>IF(CM58-CL59&lt;1,0,CM58-CL59)</f>
        <v>35308.533101256537</v>
      </c>
      <c r="CO59" s="4">
        <f>(CR58*($CO$36*13.85))/360</f>
        <v>946.1459939194599</v>
      </c>
      <c r="CP59" s="5">
        <f>$D$38/2</f>
        <v>1342.0540575303476</v>
      </c>
      <c r="CQ59" s="5">
        <f>CP59-CO59</f>
        <v>395.90806361088767</v>
      </c>
      <c r="CR59" s="4">
        <f>IF(CR58-CQ59&lt;0,0,CR58-CQ59)</f>
        <v>491463.38119415886</v>
      </c>
      <c r="CS59" s="24">
        <v>22</v>
      </c>
    </row>
    <row r="60" spans="1:97" hidden="1" x14ac:dyDescent="0.25">
      <c r="A60" s="6"/>
      <c r="B60" s="20">
        <f>IF(M59&lt;1,"",$E$7)</f>
        <v>0.05</v>
      </c>
      <c r="C60" s="17">
        <f>IF(M59&lt;1,0,(M59*(B60*30)/360))</f>
        <v>2025.7846831942361</v>
      </c>
      <c r="D60" s="19">
        <f>IF(M59 &gt; 1, IF(M59-D59&lt;1,(M59+C60),$E$9), 0)</f>
        <v>2684.1081150606951</v>
      </c>
      <c r="E60" s="17">
        <f>IF(M59&lt;1,"",$E$16)</f>
        <v>0</v>
      </c>
      <c r="F60" s="17"/>
      <c r="G60" s="17"/>
      <c r="H60" s="17"/>
      <c r="I60" s="17"/>
      <c r="J60" s="17"/>
      <c r="K60" s="17">
        <f>IF(M59&gt;1,IF(K48&gt;1,IF(M59&lt;$E$17,(M59-D60+C60),K48),0),0)</f>
        <v>0</v>
      </c>
      <c r="L60" s="17">
        <f>IF(M59&lt;1,0,IF((D60+E60+K60)-C60&gt;=(M59),(M59),(D60+E60+K60)-C60))</f>
        <v>658.32343186645903</v>
      </c>
      <c r="M60" s="18">
        <f>IF(M59-L60&lt;1,0,M59-L60)</f>
        <v>485530.00053475023</v>
      </c>
      <c r="N60" s="17"/>
      <c r="Q60" s="7"/>
      <c r="R60" s="11"/>
      <c r="S60" s="23">
        <f>S59-($S$49-$S$61)/12</f>
        <v>480112.56524793664</v>
      </c>
      <c r="T60" s="13"/>
      <c r="U60" s="10">
        <f>CM54</f>
        <v>122305.86843596151</v>
      </c>
      <c r="V60" s="9"/>
      <c r="W60" s="12">
        <f>SUM($C$38:C60)</f>
        <v>47264.487181146244</v>
      </c>
      <c r="X60" s="11"/>
      <c r="Y60" s="10">
        <f>SUM($CH$30:CH54)</f>
        <v>30893.5586147916</v>
      </c>
      <c r="Z60" s="9"/>
      <c r="AA60" s="9"/>
      <c r="AB60" s="9"/>
      <c r="AG60" s="1" t="s">
        <v>0</v>
      </c>
      <c r="CF60">
        <f>SUM(CF59+1)</f>
        <v>29</v>
      </c>
      <c r="CG60" s="22">
        <f>IF(CM59&lt;1,"",$CJ$7)</f>
        <v>0.05</v>
      </c>
      <c r="CH60" s="21">
        <f>IF(CM59&lt;1,"",(CM59*(CG60*30)/360))</f>
        <v>147.11888792190226</v>
      </c>
      <c r="CI60" s="5">
        <f>IF(CM59&lt;1,"",$CJ$9)</f>
        <v>17764.682181688262</v>
      </c>
      <c r="CJ60" s="21">
        <f>IF(CM59&lt;1,"",$CJ$12)</f>
        <v>0</v>
      </c>
      <c r="CK60" s="21">
        <f>IF(CM59&lt;1,0,CK48)</f>
        <v>0</v>
      </c>
      <c r="CL60" s="21">
        <f>IF(CM59&lt;1,0,(CI60+CJ60+CK60)-CH60)</f>
        <v>17617.563293766361</v>
      </c>
      <c r="CM60" s="21">
        <f>IF(CM59-CL60&lt;1,0,CM59-CL60)</f>
        <v>17690.969807490175</v>
      </c>
      <c r="CO60" s="4">
        <f>(CR59*($CO$36*13.85))/360</f>
        <v>945.38442076931949</v>
      </c>
      <c r="CP60" s="5">
        <f>$D$38/2</f>
        <v>1342.0540575303476</v>
      </c>
      <c r="CQ60" s="5">
        <f>CP60-CO60</f>
        <v>396.66963676102807</v>
      </c>
      <c r="CR60" s="4">
        <f>IF(CR59-CQ60&lt;0,0,CR59-CQ60)</f>
        <v>491066.71155739785</v>
      </c>
      <c r="CS60" s="24">
        <v>23</v>
      </c>
    </row>
    <row r="61" spans="1:97" hidden="1" x14ac:dyDescent="0.25">
      <c r="A61" s="6"/>
      <c r="B61" s="20">
        <f>IF(M60&lt;1,"",$E$7)</f>
        <v>0.05</v>
      </c>
      <c r="C61" s="17">
        <f>IF(M60&lt;1,0,(M60*(B61*30)/360))</f>
        <v>2023.0416688947926</v>
      </c>
      <c r="D61" s="19">
        <f>IF(M60 &gt; 1, IF(M60-D60&lt;1,(M60+C61),$E$9), 0)</f>
        <v>2684.1081150606951</v>
      </c>
      <c r="E61" s="17">
        <f>IF(M60&lt;1,"",$E$16)</f>
        <v>0</v>
      </c>
      <c r="F61" s="17"/>
      <c r="G61" s="17"/>
      <c r="H61" s="17"/>
      <c r="I61" s="17"/>
      <c r="J61" s="17"/>
      <c r="K61" s="17">
        <f>IF(M60&gt;1,IF(K49&gt;1,IF(M60&lt;$E$17,(M60-D61+C61),K49),0),0)</f>
        <v>0</v>
      </c>
      <c r="L61" s="17">
        <f>IF(M60&lt;1,0,IF((D61+E61+K61)-C61&gt;=(M60),(M60),(D61+E61+K61)-C61))</f>
        <v>661.06644616590256</v>
      </c>
      <c r="M61" s="18">
        <f>IF(M60-L61&lt;1,0,M60-L61)</f>
        <v>484868.93408858433</v>
      </c>
      <c r="N61" s="17"/>
      <c r="Q61" s="7"/>
      <c r="R61" s="11" t="s">
        <v>0</v>
      </c>
      <c r="S61" s="23">
        <f>CR89</f>
        <v>479225.33313007507</v>
      </c>
      <c r="T61" s="13"/>
      <c r="U61" s="10">
        <f>CM55</f>
        <v>105050.7940394231</v>
      </c>
      <c r="V61" s="9"/>
      <c r="W61" s="12">
        <f>SUM($C$38:C61)</f>
        <v>49287.528850041039</v>
      </c>
      <c r="X61" s="11">
        <v>2</v>
      </c>
      <c r="Y61" s="10">
        <f>SUM($CH$30:CH55)</f>
        <v>31403.166399941441</v>
      </c>
      <c r="Z61" s="9"/>
      <c r="AA61" s="9"/>
      <c r="AB61" s="9"/>
      <c r="AG61" s="1" t="s">
        <v>0</v>
      </c>
      <c r="CF61">
        <f>SUM(CF60+1)</f>
        <v>30</v>
      </c>
      <c r="CG61" s="22">
        <f>IF(CM60&lt;1,"",$CJ$7)</f>
        <v>0.05</v>
      </c>
      <c r="CH61" s="21">
        <f>IF(CM60&lt;1,"",(CM60*(CG61*30)/360))</f>
        <v>73.712374197875732</v>
      </c>
      <c r="CI61" s="5">
        <f>IF(CM60&lt;1,"",$CJ$9)</f>
        <v>17764.682181688262</v>
      </c>
      <c r="CJ61" s="21">
        <f>IF(CM60&lt;1,"",$CJ$12)</f>
        <v>0</v>
      </c>
      <c r="CK61" s="21">
        <f>IF(CM60&lt;1,0,CK49)</f>
        <v>0</v>
      </c>
      <c r="CL61" s="21">
        <f>IF(CM60&lt;1,0,(CI61+CJ61+CK61)-CH61)</f>
        <v>17690.969807490386</v>
      </c>
      <c r="CM61" s="21">
        <f>IF(CM60-CL61&lt;1,0,CM60-CL61)</f>
        <v>0</v>
      </c>
      <c r="CO61" s="4">
        <f>(CR60*($CO$36*13.85))/360</f>
        <v>944.62138264860562</v>
      </c>
      <c r="CP61" s="5">
        <f>$D$38/2</f>
        <v>1342.0540575303476</v>
      </c>
      <c r="CQ61" s="5">
        <f>CP61-CO61</f>
        <v>397.43267488174195</v>
      </c>
      <c r="CR61" s="4">
        <f>IF(CR60-CQ61&lt;0,0,CR60-CQ61)</f>
        <v>490669.27888251608</v>
      </c>
      <c r="CS61" s="24">
        <v>24</v>
      </c>
    </row>
    <row r="62" spans="1:97" hidden="1" x14ac:dyDescent="0.25">
      <c r="A62" s="6"/>
      <c r="B62" s="20">
        <f>IF(M61&lt;1,"",$E$7)</f>
        <v>0.05</v>
      </c>
      <c r="C62" s="17">
        <f>IF(M61&lt;1,0,(M61*(B62*30)/360))</f>
        <v>2020.2872253691014</v>
      </c>
      <c r="D62" s="19">
        <f>IF(M61 &gt; 1, IF(M61-D61&lt;1,(M61+C62),$E$9), 0)</f>
        <v>2684.1081150606951</v>
      </c>
      <c r="E62" s="17">
        <f>IF(M61&lt;1,"",$E$16)</f>
        <v>0</v>
      </c>
      <c r="F62" s="17"/>
      <c r="G62" s="17"/>
      <c r="H62" s="17"/>
      <c r="I62" s="17"/>
      <c r="J62" s="17"/>
      <c r="K62" s="17">
        <f>IF(M61&gt;1,IF(K50&gt;1,IF(M61&lt;$E$17,(M61-D62+C62),K50),0),0)</f>
        <v>0</v>
      </c>
      <c r="L62" s="17">
        <f>IF(M61&lt;1,0,IF((D62+E62+K62)-C62&gt;=(M61),(M61),(D62+E62+K62)-C62))</f>
        <v>663.82088969159372</v>
      </c>
      <c r="M62" s="18">
        <f>IF(M61-L62&lt;1,0,M61-L62)</f>
        <v>484205.11319889274</v>
      </c>
      <c r="N62" s="17"/>
      <c r="Q62" s="7"/>
      <c r="R62" s="11"/>
      <c r="S62" s="23">
        <f>S61-($S$61-$S$73)/12</f>
        <v>478292.6435036214</v>
      </c>
      <c r="T62" s="13"/>
      <c r="U62" s="10">
        <f>CM56</f>
        <v>87723.823499565769</v>
      </c>
      <c r="V62" s="9"/>
      <c r="W62" s="12">
        <f>SUM($C$38:C62)</f>
        <v>51307.816075410141</v>
      </c>
      <c r="X62" s="11"/>
      <c r="Y62" s="10">
        <f>SUM($CH$30:CH56)</f>
        <v>31840.878041772372</v>
      </c>
      <c r="Z62" s="9"/>
      <c r="AA62" s="9"/>
      <c r="AB62" s="9"/>
      <c r="AG62" s="1" t="s">
        <v>0</v>
      </c>
      <c r="CF62">
        <f>SUM(CF61+1)</f>
        <v>31</v>
      </c>
      <c r="CG62" s="22" t="str">
        <f>IF(CM61&lt;1,"",$CJ$7)</f>
        <v/>
      </c>
      <c r="CH62" s="21" t="str">
        <f>IF(CM61&lt;1,"",(CM61*(CG62*30)/360))</f>
        <v/>
      </c>
      <c r="CI62" s="5" t="str">
        <f>IF(CM61&lt;1,"",$CJ$9)</f>
        <v/>
      </c>
      <c r="CJ62" s="21" t="str">
        <f>IF(CM61&lt;1,"",$CJ$12)</f>
        <v/>
      </c>
      <c r="CK62" s="21">
        <f>IF(CM61&lt;1,0,CK50)</f>
        <v>0</v>
      </c>
      <c r="CL62" s="21">
        <f>IF(CM61&lt;1,0,(CI62+CJ62+CK62)-CH62)</f>
        <v>0</v>
      </c>
      <c r="CM62" s="21">
        <f>IF(CM61-CL62&lt;1,0,CM61-CL62)</f>
        <v>0</v>
      </c>
      <c r="CO62" s="4">
        <f>(CR61*($CO$36*13.85))/360</f>
        <v>943.85687673928442</v>
      </c>
      <c r="CP62" s="5">
        <f>$D$38/2</f>
        <v>1342.0540575303476</v>
      </c>
      <c r="CQ62" s="5">
        <f>CP62-CO62</f>
        <v>398.19718079106315</v>
      </c>
      <c r="CR62" s="4">
        <f>IF(CR61-CQ62&lt;0,0,CR61-CQ62)</f>
        <v>490271.08170172502</v>
      </c>
      <c r="CS62" s="24">
        <v>25</v>
      </c>
    </row>
    <row r="63" spans="1:97" hidden="1" x14ac:dyDescent="0.25">
      <c r="A63" s="6"/>
      <c r="B63" s="20">
        <f>IF(M62&lt;1,"",$E$7)</f>
        <v>0.05</v>
      </c>
      <c r="C63" s="17">
        <f>IF(M62&lt;1,0,(M62*(B63*30)/360))</f>
        <v>2017.5213049953866</v>
      </c>
      <c r="D63" s="19">
        <f>IF(M62 &gt; 1, IF(M62-D62&lt;1,(M62+C63),$E$9), 0)</f>
        <v>2684.1081150606951</v>
      </c>
      <c r="E63" s="17">
        <f>IF(M62&lt;1,"",$E$16)</f>
        <v>0</v>
      </c>
      <c r="F63" s="17"/>
      <c r="G63" s="17"/>
      <c r="H63" s="17"/>
      <c r="I63" s="17"/>
      <c r="J63" s="17"/>
      <c r="K63" s="17">
        <f>IF(M62&gt;1,IF(K51&gt;1,IF(M62&lt;$E$17,(M62-D63+C63),K51),0),0)</f>
        <v>0</v>
      </c>
      <c r="L63" s="17">
        <f>IF(M62&lt;1,0,IF((D63+E63+K63)-C63&gt;=(M62),(M62),(D63+E63+K63)-C63))</f>
        <v>666.58681006530855</v>
      </c>
      <c r="M63" s="18">
        <f>IF(M62-L63&lt;1,0,M62-L63)</f>
        <v>483538.52638882742</v>
      </c>
      <c r="N63" s="17"/>
      <c r="Q63" s="7"/>
      <c r="R63" s="11"/>
      <c r="S63" s="23">
        <f>S62-($S$61-$S$73)/12</f>
        <v>477359.95387716772</v>
      </c>
      <c r="T63" s="13"/>
      <c r="U63" s="10">
        <f>CM57</f>
        <v>70324.657249125696</v>
      </c>
      <c r="V63" s="9"/>
      <c r="W63" s="12">
        <f>SUM($C$38:C63)</f>
        <v>53325.33738040553</v>
      </c>
      <c r="X63" s="11"/>
      <c r="Y63" s="10">
        <f>SUM($CH$30:CH57)</f>
        <v>32206.393973020564</v>
      </c>
      <c r="Z63" s="9"/>
      <c r="AA63" s="9"/>
      <c r="AB63" s="9"/>
      <c r="AG63" s="1" t="s">
        <v>0</v>
      </c>
      <c r="CF63">
        <f>SUM(CF62+1)</f>
        <v>32</v>
      </c>
      <c r="CG63" s="22" t="str">
        <f>IF(CM62&lt;1,"",$CJ$7)</f>
        <v/>
      </c>
      <c r="CH63" s="21" t="str">
        <f>IF(CM62&lt;1,"",(CM62*(CG63*30)/360))</f>
        <v/>
      </c>
      <c r="CI63" s="5" t="str">
        <f>IF(CM62&lt;1,"",$CJ$9)</f>
        <v/>
      </c>
      <c r="CJ63" s="21" t="str">
        <f>IF(CM62&lt;1,"",$CJ$12)</f>
        <v/>
      </c>
      <c r="CK63" s="21">
        <f>IF(CM62&lt;1,0,CK51)</f>
        <v>0</v>
      </c>
      <c r="CL63" s="21">
        <f>IF(CM62&lt;1,0,(CI63+CJ63+CK63)-CH63)</f>
        <v>0</v>
      </c>
      <c r="CM63" s="21">
        <f>IF(CM62-CL63&lt;1,0,CM62-CL63)</f>
        <v>0</v>
      </c>
      <c r="CO63" s="4">
        <f>(CR62*($CO$36*13.85))/360</f>
        <v>943.09090021790166</v>
      </c>
      <c r="CP63" s="5">
        <f>$D$38/2</f>
        <v>1342.0540575303476</v>
      </c>
      <c r="CQ63" s="5">
        <f>CP63-CO63</f>
        <v>398.9631573124459</v>
      </c>
      <c r="CR63" s="4">
        <f>IF(CR62-CQ63&lt;0,0,CR62-CQ63)</f>
        <v>489872.1185444126</v>
      </c>
      <c r="CS63" s="24">
        <v>26</v>
      </c>
    </row>
    <row r="64" spans="1:97" hidden="1" x14ac:dyDescent="0.25">
      <c r="A64" s="6"/>
      <c r="B64" s="20">
        <f>IF(M63&lt;1,"",$E$7)</f>
        <v>0.05</v>
      </c>
      <c r="C64" s="17">
        <f>IF(M63&lt;1,0,(M63*(B64*30)/360))</f>
        <v>2014.7438599534476</v>
      </c>
      <c r="D64" s="19">
        <f>IF(M63 &gt; 1, IF(M63-D63&lt;1,(M63+C64),$E$9), 0)</f>
        <v>2684.1081150606951</v>
      </c>
      <c r="E64" s="17">
        <f>IF(M63&lt;1,"",$E$16)</f>
        <v>0</v>
      </c>
      <c r="F64" s="17"/>
      <c r="G64" s="17"/>
      <c r="H64" s="17"/>
      <c r="I64" s="17"/>
      <c r="J64" s="17"/>
      <c r="K64" s="17">
        <f>IF(M63&gt;1,IF(K52&gt;1,IF(M63&lt;$E$17,(M63-D64+C64),K52),0),0)</f>
        <v>0</v>
      </c>
      <c r="L64" s="17">
        <f>IF(M63&lt;1,0,IF((D64+E64+K64)-C64&gt;=(M63),(M63),(D64+E64+K64)-C64))</f>
        <v>669.36425510724757</v>
      </c>
      <c r="M64" s="18">
        <f>IF(M63-L64&lt;1,0,M63-L64)</f>
        <v>482869.16213372018</v>
      </c>
      <c r="N64" s="17"/>
      <c r="Q64" s="7"/>
      <c r="R64" s="11"/>
      <c r="S64" s="23">
        <f>S63-($S$61-$S$73)/12</f>
        <v>476427.26425071404</v>
      </c>
      <c r="T64" s="13"/>
      <c r="U64" s="10">
        <f>CM58</f>
        <v>52852.994472642124</v>
      </c>
      <c r="V64" s="9"/>
      <c r="W64" s="12">
        <f>SUM($C$38:C64)</f>
        <v>55340.081240358981</v>
      </c>
      <c r="X64" s="11"/>
      <c r="Y64" s="10">
        <f>SUM($CH$30:CH58)</f>
        <v>32499.413378225254</v>
      </c>
      <c r="Z64" s="9"/>
      <c r="AA64" s="9"/>
      <c r="AB64" s="9"/>
      <c r="AG64" s="1" t="s">
        <v>0</v>
      </c>
      <c r="CF64">
        <f>SUM(CF63+1)</f>
        <v>33</v>
      </c>
      <c r="CG64" s="22" t="str">
        <f>IF(CM63&lt;1,"",$CJ$7)</f>
        <v/>
      </c>
      <c r="CH64" s="21" t="str">
        <f>IF(CM63&lt;1,"",(CM63*(CG64*30)/360))</f>
        <v/>
      </c>
      <c r="CI64" s="5" t="str">
        <f>IF(CM63&lt;1,"",$CJ$9)</f>
        <v/>
      </c>
      <c r="CJ64" s="21" t="str">
        <f>IF(CM63&lt;1,"",$CJ$12)</f>
        <v/>
      </c>
      <c r="CK64" s="21">
        <f>IF(CM63&lt;1,0,CK52)</f>
        <v>0</v>
      </c>
      <c r="CL64" s="21">
        <f>IF(CM63&lt;1,0,(CI64+CJ64+CK64)-CH64)</f>
        <v>0</v>
      </c>
      <c r="CM64" s="21">
        <f>IF(CM63-CL64&lt;1,0,CM63-CL64)</f>
        <v>0</v>
      </c>
      <c r="CO64" s="4">
        <f>(CR63*($CO$36*13.85))/360</f>
        <v>942.32345025557152</v>
      </c>
      <c r="CP64" s="5">
        <f>$D$38/2</f>
        <v>1342.0540575303476</v>
      </c>
      <c r="CQ64" s="5">
        <f>CP64-CO64</f>
        <v>399.73060727477605</v>
      </c>
      <c r="CR64" s="4">
        <f>IF(CR63-CQ64&lt;0,0,CR63-CQ64)</f>
        <v>489472.3879371378</v>
      </c>
      <c r="CS64" s="24">
        <v>27</v>
      </c>
    </row>
    <row r="65" spans="1:97" hidden="1" x14ac:dyDescent="0.25">
      <c r="A65" s="6"/>
      <c r="B65" s="20">
        <f>IF(M64&lt;1,"",$E$7)</f>
        <v>0.05</v>
      </c>
      <c r="C65" s="17">
        <f>IF(M64&lt;1,0,(M64*(B65*30)/360))</f>
        <v>2011.954842223834</v>
      </c>
      <c r="D65" s="19">
        <f>IF(M64 &gt; 1, IF(M64-D64&lt;1,(M64+C65),$E$9), 0)</f>
        <v>2684.1081150606951</v>
      </c>
      <c r="E65" s="17">
        <f>IF(M64&lt;1,"",$E$16)</f>
        <v>0</v>
      </c>
      <c r="F65" s="17"/>
      <c r="G65" s="17"/>
      <c r="H65" s="17"/>
      <c r="I65" s="17"/>
      <c r="J65" s="17"/>
      <c r="K65" s="17">
        <f>IF(M64&gt;1,IF(K53&gt;1,IF(M64&lt;$E$17,(M64-D65+C65),K53),0),0)</f>
        <v>0</v>
      </c>
      <c r="L65" s="17">
        <f>IF(M64&lt;1,0,IF((D65+E65+K65)-C65&gt;=(M64),(M64),(D65+E65+K65)-C65))</f>
        <v>672.15327283686111</v>
      </c>
      <c r="M65" s="18">
        <f>IF(M64-L65&lt;1,0,M64-L65)</f>
        <v>482197.0088608833</v>
      </c>
      <c r="N65" s="17"/>
      <c r="Q65" s="7"/>
      <c r="R65" s="11"/>
      <c r="S65" s="23">
        <f>S64-($S$61-$S$73)/12</f>
        <v>475494.57462426036</v>
      </c>
      <c r="T65" s="13"/>
      <c r="U65" s="10">
        <f>CM59</f>
        <v>35308.533101256537</v>
      </c>
      <c r="V65" s="9"/>
      <c r="W65" s="12">
        <f>SUM($C$38:C65)</f>
        <v>57352.036082582817</v>
      </c>
      <c r="X65" s="11"/>
      <c r="Y65" s="10">
        <f>SUM($CH$30:CH59)</f>
        <v>32719.634188527929</v>
      </c>
      <c r="Z65" s="9"/>
      <c r="AA65" s="9"/>
      <c r="AB65" s="9"/>
      <c r="AG65" s="1" t="s">
        <v>0</v>
      </c>
      <c r="AH65" t="s">
        <v>0</v>
      </c>
      <c r="CF65">
        <f>SUM(CF64+1)</f>
        <v>34</v>
      </c>
      <c r="CG65" s="22" t="str">
        <f>IF(CM64&lt;1,"",$CJ$7)</f>
        <v/>
      </c>
      <c r="CH65" s="21" t="str">
        <f>IF(CM64&lt;1,"",(CM64*(CG65*30)/360))</f>
        <v/>
      </c>
      <c r="CI65" s="5" t="str">
        <f>IF(CM64&lt;1,"",$CJ$9)</f>
        <v/>
      </c>
      <c r="CJ65" s="21" t="str">
        <f>IF(CM64&lt;1,"",$CJ$12)</f>
        <v/>
      </c>
      <c r="CK65" s="21">
        <f>IF(CM64&lt;1,0,CK53)</f>
        <v>0</v>
      </c>
      <c r="CL65" s="21">
        <f>IF(CM64&lt;1,0,(CI65+CJ65+CK65)-CH65)</f>
        <v>0</v>
      </c>
      <c r="CM65" s="21">
        <f>IF(CM64-CL65&lt;1,0,CM64-CL65)</f>
        <v>0</v>
      </c>
      <c r="CO65" s="4">
        <f>(CR64*($CO$36*13.85))/360</f>
        <v>941.55452401796651</v>
      </c>
      <c r="CP65" s="5">
        <f>$D$38/2</f>
        <v>1342.0540575303476</v>
      </c>
      <c r="CQ65" s="5">
        <f>CP65-CO65</f>
        <v>400.49953351238105</v>
      </c>
      <c r="CR65" s="4">
        <f>IF(CR64-CQ65&lt;0,0,CR64-CQ65)</f>
        <v>489071.8884036254</v>
      </c>
      <c r="CS65" s="24">
        <v>28</v>
      </c>
    </row>
    <row r="66" spans="1:97" hidden="1" x14ac:dyDescent="0.25">
      <c r="A66" s="6"/>
      <c r="B66" s="20">
        <f>IF(M65&lt;1,"",$E$7)</f>
        <v>0.05</v>
      </c>
      <c r="C66" s="17">
        <f>IF(M65&lt;1,0,(M65*(B66*30)/360))</f>
        <v>2009.1542035870139</v>
      </c>
      <c r="D66" s="19">
        <f>IF(M65 &gt; 1, IF(M65-D65&lt;1,(M65+C66),$E$9), 0)</f>
        <v>2684.1081150606951</v>
      </c>
      <c r="E66" s="17">
        <f>IF(M65&lt;1,"",$E$16)</f>
        <v>0</v>
      </c>
      <c r="F66" s="17"/>
      <c r="G66" s="17"/>
      <c r="H66" s="17"/>
      <c r="I66" s="17"/>
      <c r="J66" s="17"/>
      <c r="K66" s="17">
        <f>IF(M65&gt;1,IF(K54&gt;1,IF(M65&lt;$E$17,(M65-D66+C66),K54),0),0)</f>
        <v>0</v>
      </c>
      <c r="L66" s="17">
        <f>IF(M65&lt;1,0,IF((D66+E66+K66)-C66&gt;=(M65),(M65),(D66+E66+K66)-C66))</f>
        <v>674.95391147368127</v>
      </c>
      <c r="M66" s="18">
        <f>IF(M65-L66&lt;1,0,M65-L66)</f>
        <v>481522.05494940962</v>
      </c>
      <c r="N66" s="17"/>
      <c r="Q66" s="7"/>
      <c r="R66" s="11"/>
      <c r="S66" s="23">
        <f>S65-($S$61-$S$73)/12</f>
        <v>474561.88499780669</v>
      </c>
      <c r="T66" s="13"/>
      <c r="U66" s="10">
        <f>CM60</f>
        <v>17690.969807490175</v>
      </c>
      <c r="V66" s="9"/>
      <c r="W66" s="12">
        <f>SUM($C$38:C66)</f>
        <v>59361.190286169833</v>
      </c>
      <c r="X66" s="11"/>
      <c r="Y66" s="10">
        <f>SUM($CH$30:CH60)</f>
        <v>32866.75307644983</v>
      </c>
      <c r="Z66" s="9"/>
      <c r="AA66" s="9"/>
      <c r="AB66" s="9"/>
      <c r="AG66" s="1" t="s">
        <v>0</v>
      </c>
      <c r="CF66">
        <f>SUM(CF65+1)</f>
        <v>35</v>
      </c>
      <c r="CG66" s="22" t="str">
        <f>IF(CM65&lt;1,"",$CJ$7)</f>
        <v/>
      </c>
      <c r="CH66" s="21" t="str">
        <f>IF(CM65&lt;1,"",(CM65*(CG66*30)/360))</f>
        <v/>
      </c>
      <c r="CI66" s="5" t="str">
        <f>IF(CM65&lt;1,"",$CJ$9)</f>
        <v/>
      </c>
      <c r="CJ66" s="21" t="str">
        <f>IF(CM65&lt;1,"",$CJ$12)</f>
        <v/>
      </c>
      <c r="CK66" s="21">
        <f>IF(CM65&lt;1,0,CK54)</f>
        <v>0</v>
      </c>
      <c r="CL66" s="21">
        <f>IF(CM65&lt;1,0,(CI66+CJ66+CK66)-CH66)</f>
        <v>0</v>
      </c>
      <c r="CM66" s="21">
        <f>IF(CM65-CL66&lt;1,0,CM65-CL66)</f>
        <v>0</v>
      </c>
      <c r="CO66" s="4">
        <f>(CR65*($CO$36*13.85))/360</f>
        <v>940.78411866530723</v>
      </c>
      <c r="CP66" s="5">
        <f>$D$38/2</f>
        <v>1342.0540575303476</v>
      </c>
      <c r="CQ66" s="5">
        <f>CP66-CO66</f>
        <v>401.26993886504033</v>
      </c>
      <c r="CR66" s="4">
        <f>IF(CR65-CQ66&lt;0,0,CR65-CQ66)</f>
        <v>488670.61846476037</v>
      </c>
      <c r="CS66" s="24">
        <v>29</v>
      </c>
    </row>
    <row r="67" spans="1:97" hidden="1" x14ac:dyDescent="0.25">
      <c r="A67" s="6"/>
      <c r="B67" s="20">
        <f>IF(M66&lt;1,"",$E$7)</f>
        <v>0.05</v>
      </c>
      <c r="C67" s="17">
        <f>IF(M66&lt;1,0,(M66*(B67*30)/360))</f>
        <v>2006.3418956225401</v>
      </c>
      <c r="D67" s="19">
        <f>IF(M66 &gt; 1, IF(M66-D66&lt;1,(M66+C67),$E$9), 0)</f>
        <v>2684.1081150606951</v>
      </c>
      <c r="E67" s="17">
        <f>IF(M66&lt;1,"",$E$16)</f>
        <v>0</v>
      </c>
      <c r="F67" s="17"/>
      <c r="G67" s="17"/>
      <c r="H67" s="17"/>
      <c r="I67" s="17"/>
      <c r="J67" s="17"/>
      <c r="K67" s="17">
        <f>IF(M66&gt;1,IF(K55&gt;1,IF(M66&lt;$E$17,(M66-D67+C67),K55),0),0)</f>
        <v>0</v>
      </c>
      <c r="L67" s="17">
        <f>IF(M66&lt;1,0,IF((D67+E67+K67)-C67&gt;=(M66),(M66),(D67+E67+K67)-C67))</f>
        <v>677.76621943815508</v>
      </c>
      <c r="M67" s="18">
        <f>IF(M66-L67&lt;1,0,M66-L67)</f>
        <v>480844.28872997145</v>
      </c>
      <c r="N67" s="17"/>
      <c r="Q67" s="7"/>
      <c r="R67" s="11"/>
      <c r="S67" s="23">
        <f>S66-($S$61-$S$73)/12</f>
        <v>473629.19537135301</v>
      </c>
      <c r="T67" s="13"/>
      <c r="U67" s="10">
        <f>CM61</f>
        <v>0</v>
      </c>
      <c r="V67" s="9"/>
      <c r="W67" s="12">
        <f>SUM($C$38:C67)</f>
        <v>61367.532181792376</v>
      </c>
      <c r="X67" s="11"/>
      <c r="Y67" s="10">
        <f>SUM($CH$30:CH61)</f>
        <v>32940.465450647702</v>
      </c>
      <c r="Z67" s="9"/>
      <c r="AA67" s="9"/>
      <c r="AB67" s="9"/>
      <c r="AG67" s="1" t="s">
        <v>0</v>
      </c>
      <c r="CF67">
        <f>SUM(CF66+1)</f>
        <v>36</v>
      </c>
      <c r="CG67" s="22" t="str">
        <f>IF(CM66&lt;1,"",$CJ$7)</f>
        <v/>
      </c>
      <c r="CH67" s="21" t="str">
        <f>IF(CM66&lt;1,"",(CM66*(CG67*30)/360))</f>
        <v/>
      </c>
      <c r="CI67" s="5" t="str">
        <f>IF(CM66&lt;1,"",$CJ$9)</f>
        <v/>
      </c>
      <c r="CJ67" s="21" t="str">
        <f>IF(CM66&lt;1,"",$CJ$12)</f>
        <v/>
      </c>
      <c r="CK67" s="21">
        <f>IF(CM66&lt;1,0,CK55)</f>
        <v>0</v>
      </c>
      <c r="CL67" s="21">
        <f>IF(CM66&lt;1,0,(CI67+CJ67+CK67)-CH67)</f>
        <v>0</v>
      </c>
      <c r="CM67" s="21">
        <f>IF(CM66-CL67&lt;1,0,CM66-CL67)</f>
        <v>0</v>
      </c>
      <c r="CO67" s="4">
        <f>(CR66*($CO$36*13.85))/360</f>
        <v>940.01223135235148</v>
      </c>
      <c r="CP67" s="5">
        <f>$D$38/2</f>
        <v>1342.0540575303476</v>
      </c>
      <c r="CQ67" s="5">
        <f>CP67-CO67</f>
        <v>402.04182617799609</v>
      </c>
      <c r="CR67" s="4">
        <f>IF(CR66-CQ67&lt;0,0,CR66-CQ67)</f>
        <v>488268.5766385824</v>
      </c>
      <c r="CS67" s="24">
        <v>30</v>
      </c>
    </row>
    <row r="68" spans="1:97" hidden="1" x14ac:dyDescent="0.25">
      <c r="A68" s="6"/>
      <c r="B68" s="20">
        <f>IF(M67&lt;1,"",$E$7)</f>
        <v>0.05</v>
      </c>
      <c r="C68" s="17">
        <f>IF(M67&lt;1,0,(M67*(B68*30)/360))</f>
        <v>2003.5178697082142</v>
      </c>
      <c r="D68" s="19">
        <f>IF(M67 &gt; 1, IF(M67-D67&lt;1,(M67+C68),$E$9), 0)</f>
        <v>2684.1081150606951</v>
      </c>
      <c r="E68" s="17">
        <f>IF(M67&lt;1,"",$E$16)</f>
        <v>0</v>
      </c>
      <c r="F68" s="17"/>
      <c r="G68" s="17"/>
      <c r="H68" s="17"/>
      <c r="I68" s="17"/>
      <c r="J68" s="17"/>
      <c r="K68" s="17">
        <f>IF(M67&gt;1,IF(K56&gt;1,IF(M67&lt;$E$17,(M67-D68+C68),K56),0),0)</f>
        <v>0</v>
      </c>
      <c r="L68" s="17">
        <f>IF(M67&lt;1,0,IF((D68+E68+K68)-C68&gt;=(M67),(M67),(D68+E68+K68)-C68))</f>
        <v>680.59024535248091</v>
      </c>
      <c r="M68" s="18">
        <f>IF(M67-L68&lt;1,0,M67-L68)</f>
        <v>480163.69848461897</v>
      </c>
      <c r="N68" s="17"/>
      <c r="Q68" s="7"/>
      <c r="R68" s="11"/>
      <c r="S68" s="23">
        <f>S67-($S$61-$S$73)/12</f>
        <v>472696.50574489933</v>
      </c>
      <c r="T68" s="13"/>
      <c r="U68" s="10">
        <f>CM62</f>
        <v>0</v>
      </c>
      <c r="V68" s="9"/>
      <c r="W68" s="12">
        <f>SUM($C$38:C68)</f>
        <v>63371.050051500592</v>
      </c>
      <c r="X68" s="11"/>
      <c r="Y68" s="10">
        <f>SUM($CH$30:CH62)</f>
        <v>32940.465450647702</v>
      </c>
      <c r="Z68" s="9"/>
      <c r="AA68" s="9"/>
      <c r="AB68" s="9"/>
      <c r="AG68" s="1" t="s">
        <v>0</v>
      </c>
      <c r="CF68">
        <f>SUM(CF67+1)</f>
        <v>37</v>
      </c>
      <c r="CG68" s="22" t="str">
        <f>IF(CM67&lt;1,"",$CJ$7)</f>
        <v/>
      </c>
      <c r="CH68" s="21" t="str">
        <f>IF(CM67&lt;1,"",(CM67*(CG68*30)/360))</f>
        <v/>
      </c>
      <c r="CI68" s="5" t="str">
        <f>IF(CM67&lt;1,"",$CJ$9)</f>
        <v/>
      </c>
      <c r="CJ68" s="21" t="str">
        <f>IF(CM67&lt;1,"",$CJ$12)</f>
        <v/>
      </c>
      <c r="CK68" s="21">
        <f>IF(CM67&lt;1,0,CK56)</f>
        <v>0</v>
      </c>
      <c r="CL68" s="21">
        <f>IF(CM67&lt;1,0,(CI68+CJ68+CK68)-CH68)</f>
        <v>0</v>
      </c>
      <c r="CM68" s="21">
        <f>IF(CM67-CL68&lt;1,0,CM67-CL68)</f>
        <v>0</v>
      </c>
      <c r="CO68" s="4">
        <f>(CR67*($CO$36*13.85))/360</f>
        <v>939.23885922838417</v>
      </c>
      <c r="CP68" s="5">
        <f>$D$38/2</f>
        <v>1342.0540575303476</v>
      </c>
      <c r="CQ68" s="5">
        <f>CP68-CO68</f>
        <v>402.81519830196339</v>
      </c>
      <c r="CR68" s="4">
        <f>IF(CR67-CQ68&lt;0,0,CR67-CQ68)</f>
        <v>487865.76144028042</v>
      </c>
      <c r="CS68" s="24">
        <v>31</v>
      </c>
    </row>
    <row r="69" spans="1:97" hidden="1" x14ac:dyDescent="0.25">
      <c r="A69" s="6"/>
      <c r="B69" s="20">
        <f>IF(M68&lt;1,"",$E$7)</f>
        <v>0.05</v>
      </c>
      <c r="C69" s="17">
        <f>IF(M68&lt;1,0,(M68*(B69*30)/360))</f>
        <v>2000.6820770192458</v>
      </c>
      <c r="D69" s="19">
        <f>IF(M68 &gt; 1, IF(M68-D68&lt;1,(M68+C69),$E$9), 0)</f>
        <v>2684.1081150606951</v>
      </c>
      <c r="E69" s="17">
        <f>IF(M68&lt;1,"",$E$16)</f>
        <v>0</v>
      </c>
      <c r="F69" s="17"/>
      <c r="G69" s="17"/>
      <c r="H69" s="17"/>
      <c r="I69" s="17"/>
      <c r="J69" s="17"/>
      <c r="K69" s="17">
        <f>IF(M68&gt;1,IF(K57&gt;1,IF(M68&lt;$E$17,(M68-D69+C69),K57),0),0)</f>
        <v>0</v>
      </c>
      <c r="L69" s="17">
        <f>IF(M68&lt;1,0,IF((D69+E69+K69)-C69&gt;=(M68),(M68),(D69+E69+K69)-C69))</f>
        <v>683.42603804144937</v>
      </c>
      <c r="M69" s="18">
        <f>IF(M68-L69&lt;1,0,M68-L69)</f>
        <v>479480.2724465775</v>
      </c>
      <c r="N69" s="17"/>
      <c r="Q69" s="7"/>
      <c r="R69" s="11"/>
      <c r="S69" s="23">
        <f>S68-($S$61-$S$73)/12</f>
        <v>471763.81611844565</v>
      </c>
      <c r="T69" s="13"/>
      <c r="U69" s="10">
        <f>CM63</f>
        <v>0</v>
      </c>
      <c r="V69" s="9"/>
      <c r="W69" s="12">
        <f>SUM($C$38:C69)</f>
        <v>65371.732128519834</v>
      </c>
      <c r="X69" s="11"/>
      <c r="Y69" s="10">
        <f>SUM($CH$30:CH63)</f>
        <v>32940.465450647702</v>
      </c>
      <c r="Z69" s="9"/>
      <c r="AA69" s="9"/>
      <c r="AB69" s="9"/>
      <c r="AG69" s="1" t="s">
        <v>0</v>
      </c>
      <c r="CF69">
        <f>SUM(CF68+1)</f>
        <v>38</v>
      </c>
      <c r="CG69" s="22" t="str">
        <f>IF(CM68&lt;1,"",$CJ$7)</f>
        <v/>
      </c>
      <c r="CH69" s="21" t="str">
        <f>IF(CM68&lt;1,"",(CM68*(CG69*30)/360))</f>
        <v/>
      </c>
      <c r="CI69" s="5" t="str">
        <f>IF(CM68&lt;1,"",$CJ$9)</f>
        <v/>
      </c>
      <c r="CJ69" s="21" t="str">
        <f>IF(CM68&lt;1,"",$CJ$12)</f>
        <v/>
      </c>
      <c r="CK69" s="21">
        <f>IF(CM68&lt;1,0,CK57)</f>
        <v>0</v>
      </c>
      <c r="CL69" s="21">
        <f>IF(CM68&lt;1,0,(CI69+CJ69+CK69)-CH69)</f>
        <v>0</v>
      </c>
      <c r="CM69" s="21">
        <f>IF(CM68-CL69&lt;1,0,CM68-CL69)</f>
        <v>0</v>
      </c>
      <c r="CO69" s="4">
        <f>(CR68*($CO$36*13.85))/360</f>
        <v>938.4639994372061</v>
      </c>
      <c r="CP69" s="5">
        <f>$D$38/2</f>
        <v>1342.0540575303476</v>
      </c>
      <c r="CQ69" s="5">
        <f>CP69-CO69</f>
        <v>403.59005809314147</v>
      </c>
      <c r="CR69" s="4">
        <f>IF(CR68-CQ69&lt;0,0,CR68-CQ69)</f>
        <v>487462.17138218728</v>
      </c>
      <c r="CS69" s="24">
        <v>32</v>
      </c>
    </row>
    <row r="70" spans="1:97" hidden="1" x14ac:dyDescent="0.25">
      <c r="A70" s="6"/>
      <c r="B70" s="20">
        <f>IF(M69&lt;1,"",$E$7)</f>
        <v>0.05</v>
      </c>
      <c r="C70" s="17">
        <f>IF(M69&lt;1,0,(M69*(B70*30)/360))</f>
        <v>1997.8344685274062</v>
      </c>
      <c r="D70" s="19">
        <f>IF(M69 &gt; 1, IF(M69-D69&lt;1,(M69+C70),$E$9), 0)</f>
        <v>2684.1081150606951</v>
      </c>
      <c r="E70" s="17">
        <f>IF(M69&lt;1,"",$E$16)</f>
        <v>0</v>
      </c>
      <c r="F70" s="17"/>
      <c r="G70" s="17"/>
      <c r="H70" s="17"/>
      <c r="I70" s="17"/>
      <c r="J70" s="17"/>
      <c r="K70" s="17">
        <f>IF(M69&gt;1,IF(K58&gt;1,IF(M69&lt;$E$17,(M69-D70+C70),K58),0),0)</f>
        <v>0</v>
      </c>
      <c r="L70" s="17">
        <f>IF(M69&lt;1,0,IF((D70+E70+K70)-C70&gt;=(M69),(M69),(D70+E70+K70)-C70))</f>
        <v>686.27364653328891</v>
      </c>
      <c r="M70" s="18">
        <f>IF(M69-L70&lt;1,0,M69-L70)</f>
        <v>478793.99880004418</v>
      </c>
      <c r="N70" s="17"/>
      <c r="Q70" s="7"/>
      <c r="R70" s="11"/>
      <c r="S70" s="23">
        <f>S69-($S$61-$S$73)/12</f>
        <v>470831.12649199198</v>
      </c>
      <c r="T70" s="13"/>
      <c r="U70" s="10">
        <f>CM64</f>
        <v>0</v>
      </c>
      <c r="V70" s="9"/>
      <c r="W70" s="12">
        <f>SUM($C$38:C70)</f>
        <v>67369.566597047247</v>
      </c>
      <c r="X70" s="11"/>
      <c r="Y70" s="10">
        <f>SUM($CH$30:CH64)</f>
        <v>32940.465450647702</v>
      </c>
      <c r="Z70" s="9"/>
      <c r="AA70" s="9"/>
      <c r="AB70" s="9"/>
      <c r="AG70" s="1" t="s">
        <v>0</v>
      </c>
      <c r="CF70">
        <f>SUM(CF69+1)</f>
        <v>39</v>
      </c>
      <c r="CG70" s="22" t="str">
        <f>IF(CM69&lt;1,"",$CJ$7)</f>
        <v/>
      </c>
      <c r="CH70" s="21" t="str">
        <f>IF(CM69&lt;1,"",(CM69*(CG70*30)/360))</f>
        <v/>
      </c>
      <c r="CI70" s="5" t="str">
        <f>IF(CM69&lt;1,"",$CJ$9)</f>
        <v/>
      </c>
      <c r="CJ70" s="21" t="str">
        <f>IF(CM69&lt;1,"",$CJ$12)</f>
        <v/>
      </c>
      <c r="CK70" s="21">
        <f>IF(CM69&lt;1,0,CK58)</f>
        <v>0</v>
      </c>
      <c r="CL70" s="21">
        <f>IF(CM69&lt;1,0,(CI70+CJ70+CK70)-CH70)</f>
        <v>0</v>
      </c>
      <c r="CM70" s="21">
        <f>IF(CM69-CL70&lt;1,0,CM69-CL70)</f>
        <v>0</v>
      </c>
      <c r="CO70" s="4">
        <f>(CR69*($CO$36*13.85))/360</f>
        <v>937.68764911712412</v>
      </c>
      <c r="CP70" s="5">
        <f>$D$38/2</f>
        <v>1342.0540575303476</v>
      </c>
      <c r="CQ70" s="5">
        <f>CP70-CO70</f>
        <v>404.36640841322344</v>
      </c>
      <c r="CR70" s="4">
        <f>IF(CR69-CQ70&lt;0,0,CR69-CQ70)</f>
        <v>487057.80497377407</v>
      </c>
      <c r="CS70" s="24">
        <v>33</v>
      </c>
    </row>
    <row r="71" spans="1:97" hidden="1" x14ac:dyDescent="0.25">
      <c r="A71" s="6"/>
      <c r="B71" s="20">
        <f>IF(M70&lt;1,"",$E$7)</f>
        <v>0.05</v>
      </c>
      <c r="C71" s="17">
        <f>IF(M70&lt;1,0,(M70*(B71*30)/360))</f>
        <v>1994.974995000184</v>
      </c>
      <c r="D71" s="19">
        <f>IF(M70 &gt; 1, IF(M70-D70&lt;1,(M70+C71),$E$9), 0)</f>
        <v>2684.1081150606951</v>
      </c>
      <c r="E71" s="17">
        <f>IF(M70&lt;1,"",$E$16)</f>
        <v>0</v>
      </c>
      <c r="F71" s="17"/>
      <c r="G71" s="17"/>
      <c r="H71" s="17"/>
      <c r="I71" s="17"/>
      <c r="J71" s="17"/>
      <c r="K71" s="17">
        <f>IF(M70&gt;1,IF(K59&gt;1,IF(M70&lt;$E$17,(M70-D71+C71),K59),0),0)</f>
        <v>0</v>
      </c>
      <c r="L71" s="17">
        <f>IF(M70&lt;1,0,IF((D71+E71+K71)-C71&gt;=(M70),(M70),(D71+E71+K71)-C71))</f>
        <v>689.13312006051115</v>
      </c>
      <c r="M71" s="18">
        <f>IF(M70-L71&lt;1,0,M70-L71)</f>
        <v>478104.86567998369</v>
      </c>
      <c r="N71" s="17"/>
      <c r="Q71" s="7"/>
      <c r="R71" s="11"/>
      <c r="S71" s="23">
        <f>S70-($S$61-$S$73)/12</f>
        <v>469898.4368655383</v>
      </c>
      <c r="T71" s="13"/>
      <c r="U71" s="10">
        <f>CM65</f>
        <v>0</v>
      </c>
      <c r="V71" s="9"/>
      <c r="W71" s="12">
        <f>SUM($C$38:C71)</f>
        <v>69364.541592047433</v>
      </c>
      <c r="X71" s="11"/>
      <c r="Y71" s="10">
        <f>SUM($CH$30:CH65)</f>
        <v>32940.465450647702</v>
      </c>
      <c r="Z71" s="9"/>
      <c r="AA71" s="9"/>
      <c r="AB71" s="9"/>
      <c r="AG71" s="1" t="s">
        <v>0</v>
      </c>
      <c r="CF71">
        <f>SUM(CF70+1)</f>
        <v>40</v>
      </c>
      <c r="CG71" s="22" t="str">
        <f>IF(CM70&lt;1,"",$CJ$7)</f>
        <v/>
      </c>
      <c r="CH71" s="21" t="str">
        <f>IF(CM70&lt;1,"",(CM70*(CG71*30)/360))</f>
        <v/>
      </c>
      <c r="CI71" s="5" t="str">
        <f>IF(CM70&lt;1,"",$CJ$9)</f>
        <v/>
      </c>
      <c r="CJ71" s="21" t="str">
        <f>IF(CM70&lt;1,"",$CJ$12)</f>
        <v/>
      </c>
      <c r="CK71" s="21">
        <f>IF(CM70&lt;1,0,CK59)</f>
        <v>0</v>
      </c>
      <c r="CL71" s="21">
        <f>IF(CM70&lt;1,0,(CI71+CJ71+CK71)-CH71)</f>
        <v>0</v>
      </c>
      <c r="CM71" s="21">
        <f>IF(CM70-CL71&lt;1,0,CM70-CL71)</f>
        <v>0</v>
      </c>
      <c r="CO71" s="4">
        <f>(CR70*($CO$36*13.85))/360</f>
        <v>936.9098054009404</v>
      </c>
      <c r="CP71" s="5">
        <f>$D$38/2</f>
        <v>1342.0540575303476</v>
      </c>
      <c r="CQ71" s="5">
        <f>CP71-CO71</f>
        <v>405.14425212940716</v>
      </c>
      <c r="CR71" s="4">
        <f>IF(CR70-CQ71&lt;0,0,CR70-CQ71)</f>
        <v>486652.66072164464</v>
      </c>
      <c r="CS71" s="24">
        <v>34</v>
      </c>
    </row>
    <row r="72" spans="1:97" hidden="1" x14ac:dyDescent="0.25">
      <c r="A72" s="6"/>
      <c r="B72" s="20">
        <f>IF(M71&lt;1,"",$E$7)</f>
        <v>0.05</v>
      </c>
      <c r="C72" s="17">
        <f>IF(M71&lt;1,0,(M71*(B72*30)/360))</f>
        <v>1992.103606999932</v>
      </c>
      <c r="D72" s="19">
        <f>IF(M71 &gt; 1, IF(M71-D71&lt;1,(M71+C72),$E$9), 0)</f>
        <v>2684.1081150606951</v>
      </c>
      <c r="E72" s="17">
        <f>IF(M71&lt;1,"",$E$16)</f>
        <v>0</v>
      </c>
      <c r="F72" s="17"/>
      <c r="G72" s="17"/>
      <c r="H72" s="17"/>
      <c r="I72" s="17"/>
      <c r="J72" s="17"/>
      <c r="K72" s="17">
        <f>IF(M71&gt;1,IF(K60&gt;1,IF(M71&lt;$E$17,(M71-D72+C72),K60),0),0)</f>
        <v>0</v>
      </c>
      <c r="L72" s="17">
        <f>IF(M71&lt;1,0,IF((D72+E72+K72)-C72&gt;=(M71),(M71),(D72+E72+K72)-C72))</f>
        <v>692.0045080607631</v>
      </c>
      <c r="M72" s="18">
        <f>IF(M71-L72&lt;1,0,M71-L72)</f>
        <v>477412.86117192294</v>
      </c>
      <c r="N72" s="17"/>
      <c r="Q72" s="7"/>
      <c r="R72" s="11"/>
      <c r="S72" s="23">
        <f>S71-($S$61-$S$73)/12</f>
        <v>468965.74723908462</v>
      </c>
      <c r="T72" s="13"/>
      <c r="U72" s="10">
        <f>CM66</f>
        <v>0</v>
      </c>
      <c r="V72" s="9"/>
      <c r="W72" s="12">
        <f>SUM($C$38:C72)</f>
        <v>71356.645199047372</v>
      </c>
      <c r="X72" s="11"/>
      <c r="Y72" s="10">
        <f>SUM($CH$30:CH66)</f>
        <v>32940.465450647702</v>
      </c>
      <c r="Z72" s="9"/>
      <c r="AA72" s="9"/>
      <c r="AB72" s="9"/>
      <c r="AG72" s="1" t="s">
        <v>0</v>
      </c>
      <c r="CF72">
        <f>SUM(CF71+1)</f>
        <v>41</v>
      </c>
      <c r="CG72" s="22" t="str">
        <f>IF(CM71&lt;1,"",$CJ$7)</f>
        <v/>
      </c>
      <c r="CH72" s="21" t="str">
        <f>IF(CM71&lt;1,"",(CM71*(CG72*30)/360))</f>
        <v/>
      </c>
      <c r="CI72" s="5" t="str">
        <f>IF(CM71&lt;1,"",$CJ$9)</f>
        <v/>
      </c>
      <c r="CJ72" s="21" t="str">
        <f>IF(CM71&lt;1,"",$CJ$12)</f>
        <v/>
      </c>
      <c r="CK72" s="21">
        <f>IF(CM71&lt;1,0,CK60)</f>
        <v>0</v>
      </c>
      <c r="CL72" s="21">
        <f>IF(CM71&lt;1,0,(CI72+CJ72+CK72)-CH72)</f>
        <v>0</v>
      </c>
      <c r="CM72" s="21">
        <f>IF(CM71-CL72&lt;1,0,CM71-CL72)</f>
        <v>0</v>
      </c>
      <c r="CO72" s="4">
        <f>(CR71*($CO$36*13.85))/360</f>
        <v>936.13046541594144</v>
      </c>
      <c r="CP72" s="5">
        <f>$D$38/2</f>
        <v>1342.0540575303476</v>
      </c>
      <c r="CQ72" s="5">
        <f>CP72-CO72</f>
        <v>405.92359211440612</v>
      </c>
      <c r="CR72" s="4">
        <f>IF(CR71-CQ72&lt;0,0,CR71-CQ72)</f>
        <v>486246.73712953023</v>
      </c>
      <c r="CS72" s="24">
        <v>35</v>
      </c>
    </row>
    <row r="73" spans="1:97" hidden="1" x14ac:dyDescent="0.25">
      <c r="A73" s="6"/>
      <c r="B73" s="20">
        <f>IF(M72&lt;1,"",$E$7)</f>
        <v>0.05</v>
      </c>
      <c r="C73" s="17">
        <f>IF(M72&lt;1,0,(M72*(B73*30)/360))</f>
        <v>1989.2202548830123</v>
      </c>
      <c r="D73" s="19">
        <f>IF(M72 &gt; 1, IF(M72-D72&lt;1,(M72+C73),$E$9), 0)</f>
        <v>2684.1081150606951</v>
      </c>
      <c r="E73" s="17">
        <f>IF(M72&lt;1,"",$E$16)</f>
        <v>0</v>
      </c>
      <c r="F73" s="17"/>
      <c r="G73" s="17"/>
      <c r="H73" s="17"/>
      <c r="I73" s="17"/>
      <c r="J73" s="17"/>
      <c r="K73" s="17">
        <f>IF(M72&gt;1,IF(K61&gt;1,IF(M72&lt;$E$17,(M72-D73+C73),K61),0),0)</f>
        <v>0</v>
      </c>
      <c r="L73" s="17">
        <f>IF(M72&lt;1,0,IF((D73+E73+K73)-C73&gt;=(M72),(M72),(D73+E73+K73)-C73))</f>
        <v>694.8878601776828</v>
      </c>
      <c r="M73" s="18">
        <f>IF(M72-L73&lt;1,0,M72-L73)</f>
        <v>476717.97331174527</v>
      </c>
      <c r="N73" s="17"/>
      <c r="Q73" s="7"/>
      <c r="R73" s="11" t="s">
        <v>0</v>
      </c>
      <c r="S73" s="23">
        <f>CR115</f>
        <v>468033.05761263077</v>
      </c>
      <c r="T73" s="13"/>
      <c r="U73" s="10">
        <f>CM67</f>
        <v>0</v>
      </c>
      <c r="V73" s="9"/>
      <c r="W73" s="12">
        <f>SUM($C$38:C73)</f>
        <v>73345.865453930383</v>
      </c>
      <c r="X73" s="11">
        <v>3</v>
      </c>
      <c r="Y73" s="10">
        <f>SUM($CH$30:CH67)</f>
        <v>32940.465450647702</v>
      </c>
      <c r="Z73" s="9"/>
      <c r="AA73" s="9"/>
      <c r="AB73" s="9"/>
      <c r="AG73" s="1" t="s">
        <v>0</v>
      </c>
      <c r="CF73">
        <f>SUM(CF72+1)</f>
        <v>42</v>
      </c>
      <c r="CG73" s="22" t="str">
        <f>IF(CM72&lt;1,"",$CJ$7)</f>
        <v/>
      </c>
      <c r="CH73" s="21" t="str">
        <f>IF(CM72&lt;1,"",(CM72*(CG73*30)/360))</f>
        <v/>
      </c>
      <c r="CI73" s="5" t="str">
        <f>IF(CM72&lt;1,"",$CJ$9)</f>
        <v/>
      </c>
      <c r="CJ73" s="21" t="str">
        <f>IF(CM72&lt;1,"",$CJ$12)</f>
        <v/>
      </c>
      <c r="CK73" s="21">
        <f>IF(CM72&lt;1,0,CK61)</f>
        <v>0</v>
      </c>
      <c r="CL73" s="21">
        <f>IF(CM72&lt;1,0,(CI73+CJ73+CK73)-CH73)</f>
        <v>0</v>
      </c>
      <c r="CM73" s="21">
        <f>IF(CM72-CL73&lt;1,0,CM72-CL73)</f>
        <v>0</v>
      </c>
      <c r="CO73" s="4">
        <f>(CR72*($CO$36*13.85))/360</f>
        <v>935.34962628388791</v>
      </c>
      <c r="CP73" s="5">
        <f>$D$38/2</f>
        <v>1342.0540575303476</v>
      </c>
      <c r="CQ73" s="5">
        <f>CP73-CO73</f>
        <v>406.70443124645965</v>
      </c>
      <c r="CR73" s="4">
        <f>IF(CR72-CQ73&lt;0,0,CR72-CQ73)</f>
        <v>485840.03269828379</v>
      </c>
      <c r="CS73" s="24">
        <v>36</v>
      </c>
    </row>
    <row r="74" spans="1:97" hidden="1" x14ac:dyDescent="0.25">
      <c r="A74" s="6"/>
      <c r="B74" s="20">
        <f>IF(M73&lt;1,"",$E$7)</f>
        <v>0.05</v>
      </c>
      <c r="C74" s="17">
        <f>IF(M73&lt;1,0,(M73*(B74*30)/360))</f>
        <v>1986.3248887989384</v>
      </c>
      <c r="D74" s="19">
        <f>IF(M73 &gt; 1, IF(M73-D73&lt;1,(M73+C74),$E$9), 0)</f>
        <v>2684.1081150606951</v>
      </c>
      <c r="E74" s="17">
        <f>IF(M73&lt;1,"",$E$16)</f>
        <v>0</v>
      </c>
      <c r="F74" s="17"/>
      <c r="G74" s="17"/>
      <c r="H74" s="17"/>
      <c r="I74" s="17"/>
      <c r="J74" s="17"/>
      <c r="K74" s="17">
        <f>IF(M73&gt;1,IF(K62&gt;1,IF(M73&lt;$E$17,(M73-D74+C74),K62),0),0)</f>
        <v>0</v>
      </c>
      <c r="L74" s="17">
        <f>IF(M73&lt;1,0,IF((D74+E74+K74)-C74&gt;=(M73),(M73),(D74+E74+K74)-C74))</f>
        <v>697.78322626175668</v>
      </c>
      <c r="M74" s="18">
        <f>IF(M73-L74&lt;1,0,M73-L74)</f>
        <v>476020.19008548354</v>
      </c>
      <c r="N74" s="17"/>
      <c r="Q74" s="7"/>
      <c r="R74" s="11"/>
      <c r="S74" s="23">
        <f>S73-($S$73-$S$85)/12</f>
        <v>467052.58145336917</v>
      </c>
      <c r="T74" s="13"/>
      <c r="U74" s="10">
        <f>CM68</f>
        <v>0</v>
      </c>
      <c r="V74" s="9"/>
      <c r="W74" s="12">
        <f>SUM($C$38:C74)</f>
        <v>75332.190342729315</v>
      </c>
      <c r="X74" s="11"/>
      <c r="Y74" s="10">
        <f>SUM($CH$30:CH68)</f>
        <v>32940.465450647702</v>
      </c>
      <c r="Z74" s="9"/>
      <c r="AA74" s="9"/>
      <c r="AB74" s="9"/>
      <c r="AG74" s="1" t="s">
        <v>0</v>
      </c>
      <c r="CF74">
        <f>SUM(CF73+1)</f>
        <v>43</v>
      </c>
      <c r="CG74" s="22" t="str">
        <f>IF(CM73&lt;1,"",$CJ$7)</f>
        <v/>
      </c>
      <c r="CH74" s="21" t="str">
        <f>IF(CM73&lt;1,"",(CM73*(CG74*30)/360))</f>
        <v/>
      </c>
      <c r="CI74" s="5" t="str">
        <f>IF(CM73&lt;1,"",$CJ$9)</f>
        <v/>
      </c>
      <c r="CJ74" s="21" t="str">
        <f>IF(CM73&lt;1,"",$CJ$12)</f>
        <v/>
      </c>
      <c r="CK74" s="21">
        <f>IF(CM73&lt;1,0,CK62)</f>
        <v>0</v>
      </c>
      <c r="CL74" s="21">
        <f>IF(CM73&lt;1,0,(CI74+CJ74+CK74)-CH74)</f>
        <v>0</v>
      </c>
      <c r="CM74" s="21">
        <f>IF(CM73-CL74&lt;1,0,CM73-CL74)</f>
        <v>0</v>
      </c>
      <c r="CO74" s="4">
        <f>(CR73*($CO$36*13.85))/360</f>
        <v>934.56728512100426</v>
      </c>
      <c r="CP74" s="5">
        <f>$D$38/2</f>
        <v>1342.0540575303476</v>
      </c>
      <c r="CQ74" s="5">
        <f>CP74-CO74</f>
        <v>407.4867724093433</v>
      </c>
      <c r="CR74" s="4">
        <f>IF(CR73-CQ74&lt;0,0,CR73-CQ74)</f>
        <v>485432.54592587444</v>
      </c>
      <c r="CS74" s="24">
        <v>37</v>
      </c>
    </row>
    <row r="75" spans="1:97" hidden="1" x14ac:dyDescent="0.25">
      <c r="A75" s="6"/>
      <c r="B75" s="20">
        <f>IF(M74&lt;1,"",$E$7)</f>
        <v>0.05</v>
      </c>
      <c r="C75" s="17">
        <f>IF(M74&lt;1,0,(M74*(B75*30)/360))</f>
        <v>1983.4174586895149</v>
      </c>
      <c r="D75" s="19">
        <f>IF(M74 &gt; 1, IF(M74-D74&lt;1,(M74+C75),$E$9), 0)</f>
        <v>2684.1081150606951</v>
      </c>
      <c r="E75" s="17">
        <f>IF(M74&lt;1,"",$E$16)</f>
        <v>0</v>
      </c>
      <c r="F75" s="17"/>
      <c r="G75" s="17"/>
      <c r="H75" s="17"/>
      <c r="I75" s="17"/>
      <c r="J75" s="17"/>
      <c r="K75" s="17">
        <f>IF(M74&gt;1,IF(K63&gt;1,IF(M74&lt;$E$17,(M74-D75+C75),K63),0),0)</f>
        <v>0</v>
      </c>
      <c r="L75" s="17">
        <f>IF(M74&lt;1,0,IF((D75+E75+K75)-C75&gt;=(M74),(M74),(D75+E75+K75)-C75))</f>
        <v>700.69065637118024</v>
      </c>
      <c r="M75" s="18">
        <f>IF(M74-L75&lt;1,0,M74-L75)</f>
        <v>475319.49942911236</v>
      </c>
      <c r="N75" s="17"/>
      <c r="Q75" s="7"/>
      <c r="R75" s="11"/>
      <c r="S75" s="23">
        <f>S74-($S$73-$S$85)/12</f>
        <v>466072.10529410758</v>
      </c>
      <c r="T75" s="13"/>
      <c r="U75" s="10">
        <f>CM69</f>
        <v>0</v>
      </c>
      <c r="V75" s="9"/>
      <c r="W75" s="12">
        <f>SUM($C$38:C75)</f>
        <v>77315.607801418824</v>
      </c>
      <c r="X75" s="11"/>
      <c r="Y75" s="10">
        <f>SUM($CH$30:CH69)</f>
        <v>32940.465450647702</v>
      </c>
      <c r="Z75" s="9"/>
      <c r="AA75" s="9"/>
      <c r="AB75" s="9"/>
      <c r="AG75" s="1" t="s">
        <v>0</v>
      </c>
      <c r="CF75">
        <f>SUM(CF74+1)</f>
        <v>44</v>
      </c>
      <c r="CG75" s="22" t="str">
        <f>IF(CM74&lt;1,"",$CJ$7)</f>
        <v/>
      </c>
      <c r="CH75" s="21" t="str">
        <f>IF(CM74&lt;1,"",(CM74*(CG75*30)/360))</f>
        <v/>
      </c>
      <c r="CI75" s="5" t="str">
        <f>IF(CM74&lt;1,"",$CJ$9)</f>
        <v/>
      </c>
      <c r="CJ75" s="21" t="str">
        <f>IF(CM74&lt;1,"",$CJ$12)</f>
        <v/>
      </c>
      <c r="CK75" s="21">
        <f>IF(CM74&lt;1,0,CK63)</f>
        <v>0</v>
      </c>
      <c r="CL75" s="21">
        <f>IF(CM74&lt;1,0,(CI75+CJ75+CK75)-CH75)</f>
        <v>0</v>
      </c>
      <c r="CM75" s="21">
        <f>IF(CM74-CL75&lt;1,0,CM74-CL75)</f>
        <v>0</v>
      </c>
      <c r="CO75" s="4">
        <f>(CR74*($CO$36*13.85))/360</f>
        <v>933.78343903796679</v>
      </c>
      <c r="CP75" s="5">
        <f>$D$38/2</f>
        <v>1342.0540575303476</v>
      </c>
      <c r="CQ75" s="5">
        <f>CP75-CO75</f>
        <v>408.27061849238078</v>
      </c>
      <c r="CR75" s="4">
        <f>IF(CR74-CQ75&lt;0,0,CR74-CQ75)</f>
        <v>485024.27530738205</v>
      </c>
      <c r="CS75" s="24">
        <v>38</v>
      </c>
    </row>
    <row r="76" spans="1:97" hidden="1" x14ac:dyDescent="0.25">
      <c r="A76" s="6"/>
      <c r="B76" s="20">
        <f>IF(M75&lt;1,"",$E$7)</f>
        <v>0.05</v>
      </c>
      <c r="C76" s="17">
        <f>IF(M75&lt;1,0,(M75*(B76*30)/360))</f>
        <v>1980.4979142879683</v>
      </c>
      <c r="D76" s="19">
        <f>IF(M75 &gt; 1, IF(M75-D75&lt;1,(M75+C76),$E$9), 0)</f>
        <v>2684.1081150606951</v>
      </c>
      <c r="E76" s="17">
        <f>IF(M75&lt;1,"",$E$16)</f>
        <v>0</v>
      </c>
      <c r="F76" s="17"/>
      <c r="G76" s="17"/>
      <c r="H76" s="17"/>
      <c r="I76" s="17"/>
      <c r="J76" s="17"/>
      <c r="K76" s="17">
        <f>IF(M75&gt;1,IF(K64&gt;1,IF(M75&lt;$E$17,(M75-D76+C76),K64),0),0)</f>
        <v>0</v>
      </c>
      <c r="L76" s="17">
        <f>IF(M75&lt;1,0,IF((D76+E76+K76)-C76&gt;=(M75),(M75),(D76+E76+K76)-C76))</f>
        <v>703.61020077272678</v>
      </c>
      <c r="M76" s="18">
        <f>IF(M75-L76&lt;1,0,M75-L76)</f>
        <v>474615.88922833966</v>
      </c>
      <c r="N76" s="17"/>
      <c r="Q76" s="7"/>
      <c r="R76" s="11"/>
      <c r="S76" s="23">
        <f>S75-($S$73-$S$85)/12</f>
        <v>465091.62913484598</v>
      </c>
      <c r="T76" s="13"/>
      <c r="U76" s="10">
        <f>CM70</f>
        <v>0</v>
      </c>
      <c r="V76" s="9"/>
      <c r="W76" s="12">
        <f>SUM($C$38:C76)</f>
        <v>79296.105715706799</v>
      </c>
      <c r="X76" s="11"/>
      <c r="Y76" s="10">
        <f>SUM($CH$30:CH70)</f>
        <v>32940.465450647702</v>
      </c>
      <c r="Z76" s="9"/>
      <c r="AA76" s="9"/>
      <c r="AB76" s="9"/>
      <c r="AG76" s="1" t="s">
        <v>0</v>
      </c>
      <c r="CF76">
        <f>SUM(CF75+1)</f>
        <v>45</v>
      </c>
      <c r="CG76" s="22" t="str">
        <f>IF(CM75&lt;1,"",$CJ$7)</f>
        <v/>
      </c>
      <c r="CH76" s="21" t="str">
        <f>IF(CM75&lt;1,"",(CM75*(CG76*30)/360))</f>
        <v/>
      </c>
      <c r="CI76" s="5" t="str">
        <f>IF(CM75&lt;1,"",$CJ$9)</f>
        <v/>
      </c>
      <c r="CJ76" s="21" t="str">
        <f>IF(CM75&lt;1,"",$CJ$12)</f>
        <v/>
      </c>
      <c r="CK76" s="21">
        <f>IF(CM75&lt;1,0,CK64)</f>
        <v>0</v>
      </c>
      <c r="CL76" s="21">
        <f>IF(CM75&lt;1,0,(CI76+CJ76+CK76)-CH76)</f>
        <v>0</v>
      </c>
      <c r="CM76" s="21">
        <f>IF(CM75-CL76&lt;1,0,CM75-CL76)</f>
        <v>0</v>
      </c>
      <c r="CO76" s="4">
        <f>(CR75*($CO$36*13.85))/360</f>
        <v>932.99808513989456</v>
      </c>
      <c r="CP76" s="5">
        <f>$D$38/2</f>
        <v>1342.0540575303476</v>
      </c>
      <c r="CQ76" s="5">
        <f>CP76-CO76</f>
        <v>409.05597239045301</v>
      </c>
      <c r="CR76" s="4">
        <f>IF(CR75-CQ76&lt;0,0,CR75-CQ76)</f>
        <v>484615.21933499159</v>
      </c>
      <c r="CS76" s="24">
        <v>39</v>
      </c>
    </row>
    <row r="77" spans="1:97" hidden="1" x14ac:dyDescent="0.25">
      <c r="A77" s="6"/>
      <c r="B77" s="20">
        <f>IF(M76&lt;1,"",$E$7)</f>
        <v>0.05</v>
      </c>
      <c r="C77" s="17">
        <f>IF(M76&lt;1,0,(M76*(B77*30)/360))</f>
        <v>1977.5662051180818</v>
      </c>
      <c r="D77" s="19">
        <f>IF(M76 &gt; 1, IF(M76-D76&lt;1,(M76+C77),$E$9), 0)</f>
        <v>2684.1081150606951</v>
      </c>
      <c r="E77" s="17">
        <f>IF(M76&lt;1,"",$E$16)</f>
        <v>0</v>
      </c>
      <c r="F77" s="17"/>
      <c r="G77" s="17"/>
      <c r="H77" s="17"/>
      <c r="I77" s="17"/>
      <c r="J77" s="17"/>
      <c r="K77" s="17">
        <f>IF(M76&gt;1,IF(K65&gt;1,IF(M76&lt;$E$17,(M76-D77+C77),K65),0),0)</f>
        <v>0</v>
      </c>
      <c r="L77" s="17">
        <f>IF(M76&lt;1,0,IF((D77+E77+K77)-C77&gt;=(M76),(M76),(D77+E77+K77)-C77))</f>
        <v>706.5419099426133</v>
      </c>
      <c r="M77" s="18">
        <f>IF(M76-L77&lt;1,0,M76-L77)</f>
        <v>473909.34731839702</v>
      </c>
      <c r="N77" s="17"/>
      <c r="Q77" s="7"/>
      <c r="R77" s="11"/>
      <c r="S77" s="23">
        <f>S76-($S$73-$S$85)/12</f>
        <v>464111.15297558438</v>
      </c>
      <c r="T77" s="13"/>
      <c r="U77" s="10">
        <f>CM71</f>
        <v>0</v>
      </c>
      <c r="V77" s="9"/>
      <c r="W77" s="12">
        <f>SUM($C$38:C77)</f>
        <v>81273.671920824883</v>
      </c>
      <c r="X77" s="11"/>
      <c r="Y77" s="10">
        <f>SUM($CH$30:CH71)</f>
        <v>32940.465450647702</v>
      </c>
      <c r="Z77" s="9"/>
      <c r="AA77" s="9"/>
      <c r="AB77" s="9"/>
      <c r="AG77" s="1" t="s">
        <v>0</v>
      </c>
      <c r="CF77">
        <f>SUM(CF76+1)</f>
        <v>46</v>
      </c>
      <c r="CG77" s="22" t="str">
        <f>IF(CM76&lt;1,"",$CJ$7)</f>
        <v/>
      </c>
      <c r="CH77" s="21" t="str">
        <f>IF(CM76&lt;1,"",(CM76*(CG77*30)/360))</f>
        <v/>
      </c>
      <c r="CI77" s="5" t="str">
        <f>IF(CM76&lt;1,"",$CJ$9)</f>
        <v/>
      </c>
      <c r="CJ77" s="21" t="str">
        <f>IF(CM76&lt;1,"",$CJ$12)</f>
        <v/>
      </c>
      <c r="CK77" s="21">
        <f>IF(CM76&lt;1,0,CK65)</f>
        <v>0</v>
      </c>
      <c r="CL77" s="21">
        <f>IF(CM76&lt;1,0,(CI77+CJ77+CK77)-CH77)</f>
        <v>0</v>
      </c>
      <c r="CM77" s="21">
        <f>IF(CM76-CL77&lt;1,0,CM76-CL77)</f>
        <v>0</v>
      </c>
      <c r="CO77" s="4">
        <f>(CR76*($CO$36*13.85))/360</f>
        <v>932.21122052633791</v>
      </c>
      <c r="CP77" s="5">
        <f>$D$38/2</f>
        <v>1342.0540575303476</v>
      </c>
      <c r="CQ77" s="5">
        <f>CP77-CO77</f>
        <v>409.84283700400965</v>
      </c>
      <c r="CR77" s="4">
        <f>IF(CR76-CQ77&lt;0,0,CR76-CQ77)</f>
        <v>484205.3764979876</v>
      </c>
      <c r="CS77" s="24">
        <v>40</v>
      </c>
    </row>
    <row r="78" spans="1:97" hidden="1" x14ac:dyDescent="0.25">
      <c r="A78" s="6"/>
      <c r="B78" s="20">
        <f>IF(M77&lt;1,"",$E$7)</f>
        <v>0.05</v>
      </c>
      <c r="C78" s="17">
        <f>IF(M77&lt;1,0,(M77*(B78*30)/360))</f>
        <v>1974.6222804933211</v>
      </c>
      <c r="D78" s="19">
        <f>IF(M77 &gt; 1, IF(M77-D77&lt;1,(M77+C78),$E$9), 0)</f>
        <v>2684.1081150606951</v>
      </c>
      <c r="E78" s="17">
        <f>IF(M77&lt;1,"",$E$16)</f>
        <v>0</v>
      </c>
      <c r="F78" s="17"/>
      <c r="G78" s="17"/>
      <c r="H78" s="17"/>
      <c r="I78" s="17"/>
      <c r="J78" s="17"/>
      <c r="K78" s="17">
        <f>IF(M77&gt;1,IF(K66&gt;1,IF(M77&lt;$E$17,(M77-D78+C78),K66),0),0)</f>
        <v>0</v>
      </c>
      <c r="L78" s="17">
        <f>IF(M77&lt;1,0,IF((D78+E78+K78)-C78&gt;=(M77),(M77),(D78+E78+K78)-C78))</f>
        <v>709.48583456737401</v>
      </c>
      <c r="M78" s="18">
        <f>IF(M77-L78&lt;1,0,M77-L78)</f>
        <v>473199.86148382962</v>
      </c>
      <c r="N78" s="17"/>
      <c r="Q78" s="7"/>
      <c r="R78" s="11"/>
      <c r="S78" s="23">
        <f>S77-($S$73-$S$85)/12</f>
        <v>463130.67681632278</v>
      </c>
      <c r="T78" s="13"/>
      <c r="U78" s="10">
        <f>CM72</f>
        <v>0</v>
      </c>
      <c r="V78" s="9"/>
      <c r="W78" s="12">
        <f>SUM($C$38:C78)</f>
        <v>83248.294201318204</v>
      </c>
      <c r="X78" s="11"/>
      <c r="Y78" s="10">
        <f>SUM($CH$30:CH72)</f>
        <v>32940.465450647702</v>
      </c>
      <c r="Z78" s="9"/>
      <c r="AA78" s="9"/>
      <c r="AB78" s="9"/>
      <c r="AG78" s="1" t="s">
        <v>0</v>
      </c>
      <c r="CF78">
        <f>SUM(CF77+1)</f>
        <v>47</v>
      </c>
      <c r="CG78" s="22" t="str">
        <f>IF(CM77&lt;1,"",$CJ$7)</f>
        <v/>
      </c>
      <c r="CH78" s="21" t="str">
        <f>IF(CM77&lt;1,"",(CM77*(CG78*30)/360))</f>
        <v/>
      </c>
      <c r="CI78" s="5" t="str">
        <f>IF(CM77&lt;1,"",$CJ$9)</f>
        <v/>
      </c>
      <c r="CJ78" s="21" t="str">
        <f>IF(CM77&lt;1,"",$CJ$12)</f>
        <v/>
      </c>
      <c r="CK78" s="21">
        <f>IF(CM77&lt;1,0,CK66)</f>
        <v>0</v>
      </c>
      <c r="CL78" s="21">
        <f>IF(CM77&lt;1,0,(CI78+CJ78+CK78)-CH78)</f>
        <v>0</v>
      </c>
      <c r="CM78" s="21">
        <f>IF(CM77-CL78&lt;1,0,CM77-CL78)</f>
        <v>0</v>
      </c>
      <c r="CO78" s="4">
        <f>(CR77*($CO$36*13.85))/360</f>
        <v>931.4228422912679</v>
      </c>
      <c r="CP78" s="5">
        <f>$D$38/2</f>
        <v>1342.0540575303476</v>
      </c>
      <c r="CQ78" s="5">
        <f>CP78-CO78</f>
        <v>410.63121523907967</v>
      </c>
      <c r="CR78" s="4">
        <f>IF(CR77-CQ78&lt;0,0,CR77-CQ78)</f>
        <v>483794.74528274854</v>
      </c>
      <c r="CS78" s="24">
        <v>41</v>
      </c>
    </row>
    <row r="79" spans="1:97" hidden="1" x14ac:dyDescent="0.25">
      <c r="A79" s="6"/>
      <c r="B79" s="20">
        <f>IF(M78&lt;1,"",$E$7)</f>
        <v>0.05</v>
      </c>
      <c r="C79" s="17">
        <f>IF(M78&lt;1,0,(M78*(B79*30)/360))</f>
        <v>1971.6660895159569</v>
      </c>
      <c r="D79" s="19">
        <f>IF(M78 &gt; 1, IF(M78-D78&lt;1,(M78+C79),$E$9), 0)</f>
        <v>2684.1081150606951</v>
      </c>
      <c r="E79" s="17">
        <f>IF(M78&lt;1,"",$E$16)</f>
        <v>0</v>
      </c>
      <c r="F79" s="17"/>
      <c r="G79" s="17"/>
      <c r="H79" s="17"/>
      <c r="I79" s="17"/>
      <c r="J79" s="17"/>
      <c r="K79" s="17">
        <f>IF(M78&gt;1,IF(K67&gt;1,IF(M78&lt;$E$17,(M78-D79+C79),K67),0),0)</f>
        <v>0</v>
      </c>
      <c r="L79" s="17">
        <f>IF(M78&lt;1,0,IF((D79+E79+K79)-C79&gt;=(M78),(M78),(D79+E79+K79)-C79))</f>
        <v>712.44202554473827</v>
      </c>
      <c r="M79" s="18">
        <f>IF(M78-L79&lt;1,0,M78-L79)</f>
        <v>472487.41945828486</v>
      </c>
      <c r="N79" s="17"/>
      <c r="Q79" s="7"/>
      <c r="R79" s="11"/>
      <c r="S79" s="23">
        <f>S78-($S$73-$S$85)/12</f>
        <v>462150.20065706118</v>
      </c>
      <c r="T79" s="13"/>
      <c r="U79" s="10">
        <f>CM73</f>
        <v>0</v>
      </c>
      <c r="V79" s="9"/>
      <c r="W79" s="12">
        <f>SUM($C$38:C79)</f>
        <v>85219.960290834162</v>
      </c>
      <c r="X79" s="11"/>
      <c r="Y79" s="10">
        <f>SUM($CH$30:CH73)</f>
        <v>32940.465450647702</v>
      </c>
      <c r="Z79" s="9"/>
      <c r="AA79" s="9"/>
      <c r="AB79" s="9"/>
      <c r="AG79" s="1" t="s">
        <v>0</v>
      </c>
      <c r="CF79">
        <f>SUM(CF78+1)</f>
        <v>48</v>
      </c>
      <c r="CG79" s="22" t="str">
        <f>IF(CM78&lt;1,"",$CJ$7)</f>
        <v/>
      </c>
      <c r="CH79" s="21" t="str">
        <f>IF(CM78&lt;1,"",(CM78*(CG79*30)/360))</f>
        <v/>
      </c>
      <c r="CI79" s="5" t="str">
        <f>IF(CM78&lt;1,"",$CJ$9)</f>
        <v/>
      </c>
      <c r="CJ79" s="21" t="str">
        <f>IF(CM78&lt;1,"",$CJ$12)</f>
        <v/>
      </c>
      <c r="CK79" s="21">
        <f>IF(CM78&lt;1,0,CK67)</f>
        <v>0</v>
      </c>
      <c r="CL79" s="21">
        <f>IF(CM78&lt;1,0,(CI79+CJ79+CK79)-CH79)</f>
        <v>0</v>
      </c>
      <c r="CM79" s="21">
        <f>IF(CM78-CL79&lt;1,0,CM78-CL79)</f>
        <v>0</v>
      </c>
      <c r="CO79" s="4">
        <f>(CR78*($CO$36*13.85))/360</f>
        <v>930.6329475230649</v>
      </c>
      <c r="CP79" s="5">
        <f>$D$38/2</f>
        <v>1342.0540575303476</v>
      </c>
      <c r="CQ79" s="5">
        <f>CP79-CO79</f>
        <v>411.42111000728266</v>
      </c>
      <c r="CR79" s="4">
        <f>IF(CR78-CQ79&lt;0,0,CR78-CQ79)</f>
        <v>483383.32417274127</v>
      </c>
      <c r="CS79" s="24">
        <v>42</v>
      </c>
    </row>
    <row r="80" spans="1:97" hidden="1" x14ac:dyDescent="0.25">
      <c r="A80" s="6"/>
      <c r="B80" s="20">
        <f>IF(M79&lt;1,"",$E$7)</f>
        <v>0.05</v>
      </c>
      <c r="C80" s="17">
        <f>IF(M79&lt;1,0,(M79*(B80*30)/360))</f>
        <v>1968.6975810761867</v>
      </c>
      <c r="D80" s="19">
        <f>IF(M79 &gt; 1, IF(M79-D79&lt;1,(M79+C80),$E$9), 0)</f>
        <v>2684.1081150606951</v>
      </c>
      <c r="E80" s="17">
        <f>IF(M79&lt;1,"",$E$16)</f>
        <v>0</v>
      </c>
      <c r="F80" s="17"/>
      <c r="G80" s="17"/>
      <c r="H80" s="17"/>
      <c r="I80" s="17"/>
      <c r="J80" s="17"/>
      <c r="K80" s="17">
        <f>IF(M79&gt;1,IF(K68&gt;1,IF(M79&lt;$E$17,(M79-D80+C80),K68),0),0)</f>
        <v>0</v>
      </c>
      <c r="L80" s="17">
        <f>IF(M79&lt;1,0,IF((D80+E80+K80)-C80&gt;=(M79),(M79),(D80+E80+K80)-C80))</f>
        <v>715.41053398450845</v>
      </c>
      <c r="M80" s="18">
        <f>IF(M79-L80&lt;1,0,M79-L80)</f>
        <v>471772.00892430037</v>
      </c>
      <c r="N80" s="17"/>
      <c r="Q80" s="7"/>
      <c r="R80" s="11"/>
      <c r="S80" s="23">
        <f>S79-($S$73-$S$85)/12</f>
        <v>461169.72449779959</v>
      </c>
      <c r="T80" s="13"/>
      <c r="U80" s="10">
        <f>CM74</f>
        <v>0</v>
      </c>
      <c r="V80" s="9"/>
      <c r="W80" s="12">
        <f>SUM($C$38:C80)</f>
        <v>87188.657871910342</v>
      </c>
      <c r="X80" s="11"/>
      <c r="Y80" s="10">
        <f>SUM($CH$30:CH74)</f>
        <v>32940.465450647702</v>
      </c>
      <c r="Z80" s="9"/>
      <c r="AA80" s="9"/>
      <c r="AB80" s="9"/>
      <c r="AG80" s="1" t="s">
        <v>0</v>
      </c>
      <c r="CF80">
        <f>SUM(CF79+1)</f>
        <v>49</v>
      </c>
      <c r="CG80" s="22" t="str">
        <f>IF(CM79&lt;1,"",$CJ$7)</f>
        <v/>
      </c>
      <c r="CH80" s="21" t="str">
        <f>IF(CM79&lt;1,"",(CM79*(CG80*30)/360))</f>
        <v/>
      </c>
      <c r="CI80" s="5" t="str">
        <f>IF(CM79&lt;1,"",$CJ$9)</f>
        <v/>
      </c>
      <c r="CJ80" s="21" t="str">
        <f>IF(CM79&lt;1,"",$CJ$12)</f>
        <v/>
      </c>
      <c r="CK80" s="21">
        <f>IF(CM79&lt;1,0,CK68)</f>
        <v>0</v>
      </c>
      <c r="CL80" s="21">
        <f>IF(CM79&lt;1,0,(CI80+CJ80+CK80)-CH80)</f>
        <v>0</v>
      </c>
      <c r="CM80" s="21">
        <f>IF(CM79-CL80&lt;1,0,CM79-CL80)</f>
        <v>0</v>
      </c>
      <c r="CO80" s="4">
        <f>(CR79*($CO$36*13.85))/360</f>
        <v>929.8415333045092</v>
      </c>
      <c r="CP80" s="5">
        <f>$D$38/2</f>
        <v>1342.0540575303476</v>
      </c>
      <c r="CQ80" s="5">
        <f>CP80-CO80</f>
        <v>412.21252422583837</v>
      </c>
      <c r="CR80" s="4">
        <f>IF(CR79-CQ80&lt;0,0,CR79-CQ80)</f>
        <v>482971.11164851545</v>
      </c>
      <c r="CS80" s="24">
        <v>43</v>
      </c>
    </row>
    <row r="81" spans="1:97" hidden="1" x14ac:dyDescent="0.25">
      <c r="A81" s="6"/>
      <c r="B81" s="20">
        <f>IF(M80&lt;1,"",$E$7)</f>
        <v>0.05</v>
      </c>
      <c r="C81" s="17">
        <f>IF(M80&lt;1,0,(M80*(B81*30)/360))</f>
        <v>1965.7167038512516</v>
      </c>
      <c r="D81" s="19">
        <f>IF(M80 &gt; 1, IF(M80-D80&lt;1,(M80+C81),$E$9), 0)</f>
        <v>2684.1081150606951</v>
      </c>
      <c r="E81" s="17">
        <f>IF(M80&lt;1,"",$E$16)</f>
        <v>0</v>
      </c>
      <c r="F81" s="17"/>
      <c r="G81" s="17"/>
      <c r="H81" s="17"/>
      <c r="I81" s="17"/>
      <c r="J81" s="17"/>
      <c r="K81" s="17">
        <f>IF(M80&gt;1,IF(K69&gt;1,IF(M80&lt;$E$17,(M80-D81+C81),K69),0),0)</f>
        <v>0</v>
      </c>
      <c r="L81" s="17">
        <f>IF(M80&lt;1,0,IF((D81+E81+K81)-C81&gt;=(M80),(M80),(D81+E81+K81)-C81))</f>
        <v>718.3914112094435</v>
      </c>
      <c r="M81" s="18">
        <f>IF(M80-L81&lt;1,0,M80-L81)</f>
        <v>471053.61751309095</v>
      </c>
      <c r="N81" s="17"/>
      <c r="Q81" s="7"/>
      <c r="R81" s="11"/>
      <c r="S81" s="23">
        <f>S80-($S$73-$S$85)/12</f>
        <v>460189.24833853799</v>
      </c>
      <c r="T81" s="13"/>
      <c r="U81" s="10">
        <f>CM75</f>
        <v>0</v>
      </c>
      <c r="V81" s="9"/>
      <c r="W81" s="12">
        <f>SUM($C$38:C81)</f>
        <v>89154.374575761598</v>
      </c>
      <c r="X81" s="11"/>
      <c r="Y81" s="10">
        <f>SUM($CH$30:CH75)</f>
        <v>32940.465450647702</v>
      </c>
      <c r="Z81" s="9"/>
      <c r="AA81" s="9"/>
      <c r="AB81" s="9"/>
      <c r="AG81" s="1" t="s">
        <v>0</v>
      </c>
      <c r="CF81">
        <f>SUM(CF80+1)</f>
        <v>50</v>
      </c>
      <c r="CG81" s="22" t="str">
        <f>IF(CM80&lt;1,"",$CJ$7)</f>
        <v/>
      </c>
      <c r="CH81" s="21" t="str">
        <f>IF(CM80&lt;1,"",(CM80*(CG81*30)/360))</f>
        <v/>
      </c>
      <c r="CI81" s="5" t="str">
        <f>IF(CM80&lt;1,"",$CJ$9)</f>
        <v/>
      </c>
      <c r="CJ81" s="21" t="str">
        <f>IF(CM80&lt;1,"",$CJ$12)</f>
        <v/>
      </c>
      <c r="CK81" s="21">
        <f>IF(CM80&lt;1,0,CK69)</f>
        <v>0</v>
      </c>
      <c r="CL81" s="21">
        <f>IF(CM80&lt;1,0,(CI81+CJ81+CK81)-CH81)</f>
        <v>0</v>
      </c>
      <c r="CM81" s="21">
        <f>IF(CM80-CL81&lt;1,0,CM80-CL81)</f>
        <v>0</v>
      </c>
      <c r="CO81" s="4">
        <f>(CR80*($CO$36*13.85))/360</f>
        <v>929.04859671276938</v>
      </c>
      <c r="CP81" s="5">
        <f>$D$38/2</f>
        <v>1342.0540575303476</v>
      </c>
      <c r="CQ81" s="5">
        <f>CP81-CO81</f>
        <v>413.00546081757818</v>
      </c>
      <c r="CR81" s="4">
        <f>IF(CR80-CQ81&lt;0,0,CR80-CQ81)</f>
        <v>482558.10618769785</v>
      </c>
      <c r="CS81" s="24">
        <v>44</v>
      </c>
    </row>
    <row r="82" spans="1:97" hidden="1" x14ac:dyDescent="0.25">
      <c r="A82" s="6"/>
      <c r="B82" s="20">
        <f>IF(M81&lt;1,"",$E$7)</f>
        <v>0.05</v>
      </c>
      <c r="C82" s="17">
        <f>IF(M81&lt;1,0,(M81*(B82*30)/360))</f>
        <v>1962.7234063045457</v>
      </c>
      <c r="D82" s="19">
        <f>IF(M81 &gt; 1, IF(M81-D81&lt;1,(M81+C82),$E$9), 0)</f>
        <v>2684.1081150606951</v>
      </c>
      <c r="E82" s="17">
        <f>IF(M81&lt;1,"",$E$16)</f>
        <v>0</v>
      </c>
      <c r="F82" s="17"/>
      <c r="G82" s="17"/>
      <c r="H82" s="17"/>
      <c r="I82" s="17"/>
      <c r="J82" s="17"/>
      <c r="K82" s="17">
        <f>IF(M81&gt;1,IF(K70&gt;1,IF(M81&lt;$E$17,(M81-D82+C82),K70),0),0)</f>
        <v>0</v>
      </c>
      <c r="L82" s="17">
        <f>IF(M81&lt;1,0,IF((D82+E82+K82)-C82&gt;=(M81),(M81),(D82+E82+K82)-C82))</f>
        <v>721.38470875614939</v>
      </c>
      <c r="M82" s="18">
        <f>IF(M81-L82&lt;1,0,M81-L82)</f>
        <v>470332.23280433478</v>
      </c>
      <c r="N82" s="17"/>
      <c r="Q82" s="7"/>
      <c r="R82" s="11"/>
      <c r="S82" s="23">
        <f>S81-($S$73-$S$85)/12</f>
        <v>459208.77217927639</v>
      </c>
      <c r="T82" s="13"/>
      <c r="U82" s="10">
        <f>CM76</f>
        <v>0</v>
      </c>
      <c r="V82" s="9"/>
      <c r="W82" s="12">
        <f>SUM($C$38:C82)</f>
        <v>91117.097982066145</v>
      </c>
      <c r="X82" s="11"/>
      <c r="Y82" s="10">
        <f>SUM($CH$30:CH76)</f>
        <v>32940.465450647702</v>
      </c>
      <c r="Z82" s="9"/>
      <c r="AA82" s="9"/>
      <c r="AB82" s="9"/>
      <c r="AG82" s="1" t="s">
        <v>0</v>
      </c>
      <c r="CF82">
        <f>SUM(CF81+1)</f>
        <v>51</v>
      </c>
      <c r="CG82" s="22" t="str">
        <f>IF(CM81&lt;1,"",$CJ$7)</f>
        <v/>
      </c>
      <c r="CH82" s="21" t="str">
        <f>IF(CM81&lt;1,"",(CM81*(CG82*30)/360))</f>
        <v/>
      </c>
      <c r="CI82" s="5" t="str">
        <f>IF(CM81&lt;1,"",$CJ$9)</f>
        <v/>
      </c>
      <c r="CJ82" s="21" t="str">
        <f>IF(CM81&lt;1,"",$CJ$12)</f>
        <v/>
      </c>
      <c r="CK82" s="21">
        <f>IF(CM81&lt;1,0,CK70)</f>
        <v>0</v>
      </c>
      <c r="CL82" s="21">
        <f>IF(CM81&lt;1,0,(CI82+CJ82+CK82)-CH82)</f>
        <v>0</v>
      </c>
      <c r="CM82" s="21">
        <f>IF(CM81-CL82&lt;1,0,CM81-CL82)</f>
        <v>0</v>
      </c>
      <c r="CO82" s="4">
        <f>(CR81*($CO$36*13.85))/360</f>
        <v>928.25413481939097</v>
      </c>
      <c r="CP82" s="5">
        <f>$D$38/2</f>
        <v>1342.0540575303476</v>
      </c>
      <c r="CQ82" s="5">
        <f>CP82-CO82</f>
        <v>413.79992271095659</v>
      </c>
      <c r="CR82" s="4">
        <f>IF(CR81-CQ82&lt;0,0,CR81-CQ82)</f>
        <v>482144.30626498687</v>
      </c>
      <c r="CS82" s="24">
        <v>45</v>
      </c>
    </row>
    <row r="83" spans="1:97" hidden="1" x14ac:dyDescent="0.25">
      <c r="A83" s="6"/>
      <c r="B83" s="20">
        <f>IF(M82&lt;1,"",$E$7)</f>
        <v>0.05</v>
      </c>
      <c r="C83" s="17">
        <f>IF(M82&lt;1,0,(M82*(B83*30)/360))</f>
        <v>1959.7176366847284</v>
      </c>
      <c r="D83" s="19">
        <f>IF(M82 &gt; 1, IF(M82-D82&lt;1,(M82+C83),$E$9), 0)</f>
        <v>2684.1081150606951</v>
      </c>
      <c r="E83" s="17">
        <f>IF(M82&lt;1,"",$E$16)</f>
        <v>0</v>
      </c>
      <c r="F83" s="17"/>
      <c r="G83" s="17"/>
      <c r="H83" s="17"/>
      <c r="I83" s="17"/>
      <c r="J83" s="17"/>
      <c r="K83" s="17">
        <f>IF(M82&gt;1,IF(K71&gt;1,IF(M82&lt;$E$17,(M82-D83+C83),K71),0),0)</f>
        <v>0</v>
      </c>
      <c r="L83" s="17">
        <f>IF(M82&lt;1,0,IF((D83+E83+K83)-C83&gt;=(M82),(M82),(D83+E83+K83)-C83))</f>
        <v>724.39047837596672</v>
      </c>
      <c r="M83" s="18">
        <f>IF(M82-L83&lt;1,0,M82-L83)</f>
        <v>469607.84232595883</v>
      </c>
      <c r="N83" s="17"/>
      <c r="Q83" s="7"/>
      <c r="R83" s="11"/>
      <c r="S83" s="23">
        <f>S82-($S$73-$S$85)/12</f>
        <v>458228.29602001479</v>
      </c>
      <c r="T83" s="13"/>
      <c r="U83" s="10">
        <f>CM77</f>
        <v>0</v>
      </c>
      <c r="V83" s="9"/>
      <c r="W83" s="12">
        <f>SUM($C$38:C83)</f>
        <v>93076.815618750872</v>
      </c>
      <c r="X83" s="11"/>
      <c r="Y83" s="10">
        <f>SUM($CH$30:CH77)</f>
        <v>32940.465450647702</v>
      </c>
      <c r="Z83" s="9"/>
      <c r="AA83" s="9"/>
      <c r="AB83" s="9"/>
      <c r="AG83" s="1" t="s">
        <v>0</v>
      </c>
      <c r="CF83">
        <f>SUM(CF82+1)</f>
        <v>52</v>
      </c>
      <c r="CG83" s="22" t="str">
        <f>IF(CM82&lt;1,"",$CJ$7)</f>
        <v/>
      </c>
      <c r="CH83" s="21" t="str">
        <f>IF(CM82&lt;1,"",(CM82*(CG83*30)/360))</f>
        <v/>
      </c>
      <c r="CI83" s="5" t="str">
        <f>IF(CM82&lt;1,"",$CJ$9)</f>
        <v/>
      </c>
      <c r="CJ83" s="21" t="str">
        <f>IF(CM82&lt;1,"",$CJ$12)</f>
        <v/>
      </c>
      <c r="CK83" s="21">
        <f>IF(CM82&lt;1,0,CK71)</f>
        <v>0</v>
      </c>
      <c r="CL83" s="21">
        <f>IF(CM82&lt;1,0,(CI83+CJ83+CK83)-CH83)</f>
        <v>0</v>
      </c>
      <c r="CM83" s="21">
        <f>IF(CM82-CL83&lt;1,0,CM82-CL83)</f>
        <v>0</v>
      </c>
      <c r="CO83" s="4">
        <f>(CR82*($CO$36*13.85))/360</f>
        <v>927.45814469028721</v>
      </c>
      <c r="CP83" s="5">
        <f>$D$38/2</f>
        <v>1342.0540575303476</v>
      </c>
      <c r="CQ83" s="5">
        <f>CP83-CO83</f>
        <v>414.59591284006035</v>
      </c>
      <c r="CR83" s="4">
        <f>IF(CR82-CQ83&lt;0,0,CR82-CQ83)</f>
        <v>481729.71035214682</v>
      </c>
      <c r="CS83" s="24">
        <v>46</v>
      </c>
    </row>
    <row r="84" spans="1:97" hidden="1" x14ac:dyDescent="0.25">
      <c r="A84" s="6"/>
      <c r="B84" s="20">
        <f>IF(M83&lt;1,"",$E$7)</f>
        <v>0.05</v>
      </c>
      <c r="C84" s="17">
        <f>IF(M83&lt;1,0,(M83*(B84*30)/360))</f>
        <v>1956.6993430248283</v>
      </c>
      <c r="D84" s="19">
        <f>IF(M83 &gt; 1, IF(M83-D83&lt;1,(M83+C84),$E$9), 0)</f>
        <v>2684.1081150606951</v>
      </c>
      <c r="E84" s="17">
        <f>IF(M83&lt;1,"",$E$16)</f>
        <v>0</v>
      </c>
      <c r="F84" s="17"/>
      <c r="G84" s="17"/>
      <c r="H84" s="17"/>
      <c r="I84" s="17"/>
      <c r="J84" s="17"/>
      <c r="K84" s="17">
        <f>IF(M83&gt;1,IF(K72&gt;1,IF(M83&lt;$E$17,(M83-D84+C84),K72),0),0)</f>
        <v>0</v>
      </c>
      <c r="L84" s="17">
        <f>IF(M83&lt;1,0,IF((D84+E84+K84)-C84&gt;=(M83),(M83),(D84+E84+K84)-C84))</f>
        <v>727.40877203586683</v>
      </c>
      <c r="M84" s="18">
        <f>IF(M83-L84&lt;1,0,M83-L84)</f>
        <v>468880.43355392298</v>
      </c>
      <c r="N84" s="17"/>
      <c r="Q84" s="7"/>
      <c r="R84" s="11"/>
      <c r="S84" s="23">
        <f>S83-($S$73-$S$85)/12</f>
        <v>457247.8198607532</v>
      </c>
      <c r="T84" s="13"/>
      <c r="U84" s="10">
        <f>CM78</f>
        <v>0</v>
      </c>
      <c r="V84" s="9"/>
      <c r="W84" s="12">
        <f>SUM($C$38:C84)</f>
        <v>95033.514961775698</v>
      </c>
      <c r="X84" s="11"/>
      <c r="Y84" s="10">
        <f>SUM($CH$30:CH78)</f>
        <v>32940.465450647702</v>
      </c>
      <c r="Z84" s="9"/>
      <c r="AA84" s="9"/>
      <c r="AB84" s="9"/>
      <c r="AG84" s="1" t="s">
        <v>0</v>
      </c>
      <c r="CF84">
        <f>SUM(CF83+1)</f>
        <v>53</v>
      </c>
      <c r="CG84" s="22" t="str">
        <f>IF(CM83&lt;1,"",$CJ$7)</f>
        <v/>
      </c>
      <c r="CH84" s="21" t="str">
        <f>IF(CM83&lt;1,"",(CM83*(CG84*30)/360))</f>
        <v/>
      </c>
      <c r="CI84" s="5" t="str">
        <f>IF(CM83&lt;1,"",$CJ$9)</f>
        <v/>
      </c>
      <c r="CJ84" s="21" t="str">
        <f>IF(CM83&lt;1,"",$CJ$12)</f>
        <v/>
      </c>
      <c r="CK84" s="21">
        <f>IF(CM83&lt;1,0,CK72)</f>
        <v>0</v>
      </c>
      <c r="CL84" s="21">
        <f>IF(CM83&lt;1,0,(CI84+CJ84+CK84)-CH84)</f>
        <v>0</v>
      </c>
      <c r="CM84" s="21">
        <f>IF(CM83-CL84&lt;1,0,CM83-CL84)</f>
        <v>0</v>
      </c>
      <c r="CO84" s="4">
        <f>(CR83*($CO$36*13.85))/360</f>
        <v>926.66062338572681</v>
      </c>
      <c r="CP84" s="5">
        <f>$D$38/2</f>
        <v>1342.0540575303476</v>
      </c>
      <c r="CQ84" s="5">
        <f>CP84-CO84</f>
        <v>415.39343414462076</v>
      </c>
      <c r="CR84" s="4">
        <f>IF(CR83-CQ84&lt;0,0,CR83-CQ84)</f>
        <v>481314.31691800221</v>
      </c>
      <c r="CS84" s="24">
        <v>47</v>
      </c>
    </row>
    <row r="85" spans="1:97" hidden="1" x14ac:dyDescent="0.25">
      <c r="A85" s="6"/>
      <c r="B85" s="20">
        <f>IF(M84&lt;1,"",$E$7)</f>
        <v>0.05</v>
      </c>
      <c r="C85" s="17">
        <f>IF(M84&lt;1,0,(M84*(B85*30)/360))</f>
        <v>1953.6684731413459</v>
      </c>
      <c r="D85" s="19">
        <f>IF(M84 &gt; 1, IF(M84-D84&lt;1,(M84+C85),$E$9), 0)</f>
        <v>2684.1081150606951</v>
      </c>
      <c r="E85" s="17">
        <f>IF(M84&lt;1,"",$E$16)</f>
        <v>0</v>
      </c>
      <c r="F85" s="17"/>
      <c r="G85" s="17"/>
      <c r="H85" s="17"/>
      <c r="I85" s="17"/>
      <c r="J85" s="17"/>
      <c r="K85" s="17">
        <f>IF(M84&gt;1,IF(K73&gt;1,IF(M84&lt;$E$17,(M84-D85+C85),K73),0),0)</f>
        <v>0</v>
      </c>
      <c r="L85" s="17">
        <f>IF(M84&lt;1,0,IF((D85+E85+K85)-C85&gt;=(M84),(M84),(D85+E85+K85)-C85))</f>
        <v>730.43964191934924</v>
      </c>
      <c r="M85" s="18">
        <f>IF(M84-L85&lt;1,0,M84-L85)</f>
        <v>468149.99391200364</v>
      </c>
      <c r="N85" s="17"/>
      <c r="Q85" s="7"/>
      <c r="R85" s="11" t="s">
        <v>0</v>
      </c>
      <c r="S85" s="23">
        <f>CR141</f>
        <v>456267.3437014916</v>
      </c>
      <c r="T85" s="13"/>
      <c r="U85" s="10">
        <f>CM79</f>
        <v>0</v>
      </c>
      <c r="V85" s="9"/>
      <c r="W85" s="12">
        <f>SUM($C$38:C85)</f>
        <v>96987.183434917039</v>
      </c>
      <c r="X85" s="11">
        <v>4</v>
      </c>
      <c r="Y85" s="10">
        <f>SUM($CH$30:CH79)</f>
        <v>32940.465450647702</v>
      </c>
      <c r="Z85" s="9"/>
      <c r="AA85" s="9"/>
      <c r="AB85" s="9"/>
      <c r="AG85" s="1" t="s">
        <v>0</v>
      </c>
      <c r="CF85">
        <f>SUM(CF84+1)</f>
        <v>54</v>
      </c>
      <c r="CG85" s="22" t="str">
        <f>IF(CM84&lt;1,"",$CJ$7)</f>
        <v/>
      </c>
      <c r="CH85" s="21" t="str">
        <f>IF(CM84&lt;1,"",(CM84*(CG85*30)/360))</f>
        <v/>
      </c>
      <c r="CI85" s="5" t="str">
        <f>IF(CM84&lt;1,"",$CJ$9)</f>
        <v/>
      </c>
      <c r="CJ85" s="21" t="str">
        <f>IF(CM84&lt;1,"",$CJ$12)</f>
        <v/>
      </c>
      <c r="CK85" s="21">
        <f>IF(CM84&lt;1,0,CK73)</f>
        <v>0</v>
      </c>
      <c r="CL85" s="21">
        <f>IF(CM84&lt;1,0,(CI85+CJ85+CK85)-CH85)</f>
        <v>0</v>
      </c>
      <c r="CM85" s="21">
        <f>IF(CM84-CL85&lt;1,0,CM84-CL85)</f>
        <v>0</v>
      </c>
      <c r="CO85" s="4">
        <f>(CR84*($CO$36*13.85))/360</f>
        <v>925.86156796032367</v>
      </c>
      <c r="CP85" s="5">
        <f>$D$38/2</f>
        <v>1342.0540575303476</v>
      </c>
      <c r="CQ85" s="5">
        <f>CP85-CO85</f>
        <v>416.19248957002389</v>
      </c>
      <c r="CR85" s="4">
        <f>IF(CR84-CQ85&lt;0,0,CR84-CQ85)</f>
        <v>480898.1244284322</v>
      </c>
      <c r="CS85" s="24">
        <v>48</v>
      </c>
    </row>
    <row r="86" spans="1:97" hidden="1" x14ac:dyDescent="0.25">
      <c r="A86" s="6"/>
      <c r="B86" s="20">
        <f>IF(M85&lt;1,"",$E$7)</f>
        <v>0.05</v>
      </c>
      <c r="C86" s="17">
        <f>IF(M85&lt;1,0,(M85*(B86*30)/360))</f>
        <v>1950.6249746333485</v>
      </c>
      <c r="D86" s="19">
        <f>IF(M85 &gt; 1, IF(M85-D85&lt;1,(M85+C86),$E$9), 0)</f>
        <v>2684.1081150606951</v>
      </c>
      <c r="E86" s="17">
        <f>IF(M85&lt;1,"",$E$16)</f>
        <v>0</v>
      </c>
      <c r="F86" s="17"/>
      <c r="G86" s="17"/>
      <c r="H86" s="17"/>
      <c r="I86" s="17"/>
      <c r="J86" s="17"/>
      <c r="K86" s="17">
        <f>IF(M85&gt;1,IF(K74&gt;1,IF(M85&lt;$E$17,(M85-D86+C86),K74),0),0)</f>
        <v>0</v>
      </c>
      <c r="L86" s="17">
        <f>IF(M85&lt;1,0,IF((D86+E86+K86)-C86&gt;=(M85),(M85),(D86+E86+K86)-C86))</f>
        <v>733.4831404273466</v>
      </c>
      <c r="M86" s="18">
        <f>IF(M85-L86&lt;1,0,M85-L86)</f>
        <v>467416.51077157632</v>
      </c>
      <c r="N86" s="17"/>
      <c r="Q86" s="7"/>
      <c r="R86" s="11"/>
      <c r="S86" s="23">
        <f>S85-($S$85-$S$97)/12</f>
        <v>455236.63265720179</v>
      </c>
      <c r="T86" s="13"/>
      <c r="U86" s="10">
        <f>CM80</f>
        <v>0</v>
      </c>
      <c r="V86" s="9"/>
      <c r="W86" s="12">
        <f>SUM($C$38:C86)</f>
        <v>98937.808409550387</v>
      </c>
      <c r="X86" s="11"/>
      <c r="Y86" s="10">
        <f>SUM($CH$30:CH80)</f>
        <v>32940.465450647702</v>
      </c>
      <c r="Z86" s="9"/>
      <c r="AA86" s="9"/>
      <c r="AB86" s="9"/>
      <c r="AG86" s="1" t="s">
        <v>0</v>
      </c>
      <c r="CF86">
        <f>SUM(CF85+1)</f>
        <v>55</v>
      </c>
      <c r="CG86" s="22" t="str">
        <f>IF(CM85&lt;1,"",$CJ$7)</f>
        <v/>
      </c>
      <c r="CH86" s="21" t="str">
        <f>IF(CM85&lt;1,"",(CM85*(CG86*30)/360))</f>
        <v/>
      </c>
      <c r="CI86" s="5" t="str">
        <f>IF(CM85&lt;1,"",$CJ$9)</f>
        <v/>
      </c>
      <c r="CJ86" s="21" t="str">
        <f>IF(CM85&lt;1,"",$CJ$12)</f>
        <v/>
      </c>
      <c r="CK86" s="21">
        <f>IF(CM85&lt;1,0,CK74)</f>
        <v>0</v>
      </c>
      <c r="CL86" s="21">
        <f>IF(CM85&lt;1,0,(CI86+CJ86+CK86)-CH86)</f>
        <v>0</v>
      </c>
      <c r="CM86" s="21">
        <f>IF(CM85-CL86&lt;1,0,CM85-CL86)</f>
        <v>0</v>
      </c>
      <c r="CO86" s="4">
        <f>(CR85*($CO$36*13.85))/360</f>
        <v>925.06097546302578</v>
      </c>
      <c r="CP86" s="5">
        <f>$D$38/2</f>
        <v>1342.0540575303476</v>
      </c>
      <c r="CQ86" s="5">
        <f>CP86-CO86</f>
        <v>416.99308206732178</v>
      </c>
      <c r="CR86" s="4">
        <f>IF(CR85-CQ86&lt;0,0,CR85-CQ86)</f>
        <v>480481.13134636485</v>
      </c>
      <c r="CS86" s="24">
        <v>49</v>
      </c>
    </row>
    <row r="87" spans="1:97" hidden="1" x14ac:dyDescent="0.25">
      <c r="A87" s="6"/>
      <c r="B87" s="20">
        <f>IF(M86&lt;1,"",$E$7)</f>
        <v>0.05</v>
      </c>
      <c r="C87" s="17">
        <f>IF(M86&lt;1,0,(M86*(B87*30)/360))</f>
        <v>1947.568794881568</v>
      </c>
      <c r="D87" s="19">
        <f>IF(M86 &gt; 1, IF(M86-D86&lt;1,(M86+C87),$E$9), 0)</f>
        <v>2684.1081150606951</v>
      </c>
      <c r="E87" s="17">
        <f>IF(M86&lt;1,"",$E$16)</f>
        <v>0</v>
      </c>
      <c r="F87" s="17"/>
      <c r="G87" s="17"/>
      <c r="H87" s="17"/>
      <c r="I87" s="17"/>
      <c r="J87" s="17"/>
      <c r="K87" s="17">
        <f>IF(M86&gt;1,IF(K75&gt;1,IF(M86&lt;$E$17,(M86-D87+C87),K75),0),0)</f>
        <v>0</v>
      </c>
      <c r="L87" s="17">
        <f>IF(M86&lt;1,0,IF((D87+E87+K87)-C87&gt;=(M86),(M86),(D87+E87+K87)-C87))</f>
        <v>736.53932017912712</v>
      </c>
      <c r="M87" s="18">
        <f>IF(M86-L87&lt;1,0,M86-L87)</f>
        <v>466679.97145139717</v>
      </c>
      <c r="N87" s="17"/>
      <c r="Q87" s="7"/>
      <c r="R87" s="11"/>
      <c r="S87" s="23">
        <f>S86-($S$85-$S$97)/12</f>
        <v>454205.92161291197</v>
      </c>
      <c r="T87" s="13"/>
      <c r="U87" s="10">
        <f>CM81</f>
        <v>0</v>
      </c>
      <c r="V87" s="9"/>
      <c r="W87" s="12">
        <f>SUM($C$38:C87)</f>
        <v>100885.37720443195</v>
      </c>
      <c r="X87" s="11"/>
      <c r="Y87" s="10">
        <f>SUM($CH$30:CH81)</f>
        <v>32940.465450647702</v>
      </c>
      <c r="Z87" s="9"/>
      <c r="AA87" s="9"/>
      <c r="AB87" s="9"/>
      <c r="AG87" s="1" t="s">
        <v>0</v>
      </c>
      <c r="CF87">
        <f>SUM(CF86+1)</f>
        <v>56</v>
      </c>
      <c r="CG87" s="22" t="str">
        <f>IF(CM86&lt;1,"",$CJ$7)</f>
        <v/>
      </c>
      <c r="CH87" s="21" t="str">
        <f>IF(CM86&lt;1,"",(CM86*(CG87*30)/360))</f>
        <v/>
      </c>
      <c r="CI87" s="5" t="str">
        <f>IF(CM86&lt;1,"",$CJ$9)</f>
        <v/>
      </c>
      <c r="CJ87" s="21" t="str">
        <f>IF(CM86&lt;1,"",$CJ$12)</f>
        <v/>
      </c>
      <c r="CK87" s="21">
        <f>IF(CM86&lt;1,0,CK75)</f>
        <v>0</v>
      </c>
      <c r="CL87" s="21">
        <f>IF(CM86&lt;1,0,(CI87+CJ87+CK87)-CH87)</f>
        <v>0</v>
      </c>
      <c r="CM87" s="21">
        <f>IF(CM86-CL87&lt;1,0,CM86-CL87)</f>
        <v>0</v>
      </c>
      <c r="CO87" s="4">
        <f>(CR86*($CO$36*13.85))/360</f>
        <v>924.25884293710465</v>
      </c>
      <c r="CP87" s="5">
        <f>$D$38/2</f>
        <v>1342.0540575303476</v>
      </c>
      <c r="CQ87" s="5">
        <f>CP87-CO87</f>
        <v>417.79521459324292</v>
      </c>
      <c r="CR87" s="4">
        <f>IF(CR86-CQ87&lt;0,0,CR86-CQ87)</f>
        <v>480063.33613177162</v>
      </c>
      <c r="CS87" s="24">
        <v>50</v>
      </c>
    </row>
    <row r="88" spans="1:97" hidden="1" x14ac:dyDescent="0.25">
      <c r="A88" s="6"/>
      <c r="B88" s="20">
        <f>IF(M87&lt;1,"",$E$7)</f>
        <v>0.05</v>
      </c>
      <c r="C88" s="17">
        <f>IF(M87&lt;1,0,(M87*(B88*30)/360))</f>
        <v>1944.4998810474883</v>
      </c>
      <c r="D88" s="19">
        <f>IF(M87 &gt; 1, IF(M87-D87&lt;1,(M87+C88),$E$9), 0)</f>
        <v>2684.1081150606951</v>
      </c>
      <c r="E88" s="17">
        <f>IF(M87&lt;1,"",$E$16)</f>
        <v>0</v>
      </c>
      <c r="F88" s="17"/>
      <c r="G88" s="17"/>
      <c r="H88" s="17"/>
      <c r="I88" s="17"/>
      <c r="J88" s="17"/>
      <c r="K88" s="17">
        <f>IF(M87&gt;1,IF(K76&gt;1,IF(M87&lt;$E$17,(M87-D88+C88),K76),0),0)</f>
        <v>0</v>
      </c>
      <c r="L88" s="17">
        <f>IF(M87&lt;1,0,IF((D88+E88+K88)-C88&gt;=(M87),(M87),(D88+E88+K88)-C88))</f>
        <v>739.60823401320681</v>
      </c>
      <c r="M88" s="18">
        <f>IF(M87-L88&lt;1,0,M87-L88)</f>
        <v>465940.36321738397</v>
      </c>
      <c r="N88" s="17"/>
      <c r="Q88" s="7"/>
      <c r="R88" s="11"/>
      <c r="S88" s="23">
        <f>S87-($S$85-$S$97)/12</f>
        <v>453175.21056862216</v>
      </c>
      <c r="T88" s="13"/>
      <c r="U88" s="10">
        <f>CM82</f>
        <v>0</v>
      </c>
      <c r="V88" s="9"/>
      <c r="W88" s="12">
        <f>SUM($C$38:C88)</f>
        <v>102829.87708547944</v>
      </c>
      <c r="X88" s="11"/>
      <c r="Y88" s="10">
        <f>SUM($CH$30:CH82)</f>
        <v>32940.465450647702</v>
      </c>
      <c r="Z88" s="9"/>
      <c r="AA88" s="9"/>
      <c r="AB88" s="9"/>
      <c r="AG88" s="1" t="s">
        <v>0</v>
      </c>
      <c r="CF88">
        <f>SUM(CF87+1)</f>
        <v>57</v>
      </c>
      <c r="CG88" s="22" t="str">
        <f>IF(CM87&lt;1,"",$CJ$7)</f>
        <v/>
      </c>
      <c r="CH88" s="21" t="str">
        <f>IF(CM87&lt;1,"",(CM87*(CG88*30)/360))</f>
        <v/>
      </c>
      <c r="CI88" s="5" t="str">
        <f>IF(CM87&lt;1,"",$CJ$9)</f>
        <v/>
      </c>
      <c r="CJ88" s="21" t="str">
        <f>IF(CM87&lt;1,"",$CJ$12)</f>
        <v/>
      </c>
      <c r="CK88" s="21">
        <f>IF(CM87&lt;1,0,CK76)</f>
        <v>0</v>
      </c>
      <c r="CL88" s="21">
        <f>IF(CM87&lt;1,0,(CI88+CJ88+CK88)-CH88)</f>
        <v>0</v>
      </c>
      <c r="CM88" s="21">
        <f>IF(CM87-CL88&lt;1,0,CM87-CL88)</f>
        <v>0</v>
      </c>
      <c r="CO88" s="4">
        <f>(CR87*($CO$36*13.85))/360</f>
        <v>923.45516742014411</v>
      </c>
      <c r="CP88" s="5">
        <f>$D$38/2</f>
        <v>1342.0540575303476</v>
      </c>
      <c r="CQ88" s="5">
        <f>CP88-CO88</f>
        <v>418.59889011020346</v>
      </c>
      <c r="CR88" s="4">
        <f>IF(CR87-CQ88&lt;0,0,CR87-CQ88)</f>
        <v>479644.73724166141</v>
      </c>
      <c r="CS88" s="6">
        <f>IF(CR87&lt;1,"",CS87+1)</f>
        <v>51</v>
      </c>
    </row>
    <row r="89" spans="1:97" hidden="1" x14ac:dyDescent="0.25">
      <c r="A89" s="6"/>
      <c r="B89" s="20">
        <f>IF(M88&lt;1,"",$E$7)</f>
        <v>0.05</v>
      </c>
      <c r="C89" s="17">
        <f>IF(M88&lt;1,0,(M88*(B89*30)/360))</f>
        <v>1941.418180072433</v>
      </c>
      <c r="D89" s="19">
        <f>IF(M88 &gt; 1, IF(M88-D88&lt;1,(M88+C89),$E$9), 0)</f>
        <v>2684.1081150606951</v>
      </c>
      <c r="E89" s="17">
        <f>IF(M88&lt;1,"",$E$16)</f>
        <v>0</v>
      </c>
      <c r="F89" s="17"/>
      <c r="G89" s="17"/>
      <c r="H89" s="17"/>
      <c r="I89" s="17"/>
      <c r="J89" s="17"/>
      <c r="K89" s="17">
        <f>IF(M88&gt;1,IF(K77&gt;1,IF(M88&lt;$E$17,(M88-D89+C89),K77),0),0)</f>
        <v>0</v>
      </c>
      <c r="L89" s="17">
        <f>IF(M88&lt;1,0,IF((D89+E89+K89)-C89&gt;=(M88),(M88),(D89+E89+K89)-C89))</f>
        <v>742.68993498826217</v>
      </c>
      <c r="M89" s="18">
        <f>IF(M88-L89&lt;1,0,M88-L89)</f>
        <v>465197.6732823957</v>
      </c>
      <c r="N89" s="17"/>
      <c r="Q89" s="7"/>
      <c r="R89" s="11"/>
      <c r="S89" s="23">
        <f>S88-($S$85-$S$97)/12</f>
        <v>452144.49952433235</v>
      </c>
      <c r="T89" s="13"/>
      <c r="U89" s="10">
        <f>CM83</f>
        <v>0</v>
      </c>
      <c r="V89" s="9"/>
      <c r="W89" s="12">
        <f>SUM($C$38:C89)</f>
        <v>104771.29526555187</v>
      </c>
      <c r="X89" s="11"/>
      <c r="Y89" s="10">
        <f>SUM($CH$30:CH83)</f>
        <v>32940.465450647702</v>
      </c>
      <c r="Z89" s="9"/>
      <c r="AA89" s="9"/>
      <c r="AB89" s="9"/>
      <c r="AG89" s="1" t="s">
        <v>0</v>
      </c>
      <c r="CF89">
        <f>SUM(CF88+1)</f>
        <v>58</v>
      </c>
      <c r="CG89" s="22" t="str">
        <f>IF(CM88&lt;1,"",$CJ$7)</f>
        <v/>
      </c>
      <c r="CH89" s="21" t="str">
        <f>IF(CM88&lt;1,"",(CM88*(CG89*30)/360))</f>
        <v/>
      </c>
      <c r="CI89" s="5" t="str">
        <f>IF(CM88&lt;1,"",$CJ$9)</f>
        <v/>
      </c>
      <c r="CJ89" s="21" t="str">
        <f>IF(CM88&lt;1,"",$CJ$12)</f>
        <v/>
      </c>
      <c r="CK89" s="21">
        <f>IF(CM88&lt;1,0,CK77)</f>
        <v>0</v>
      </c>
      <c r="CL89" s="21">
        <f>IF(CM88&lt;1,0,(CI89+CJ89+CK89)-CH89)</f>
        <v>0</v>
      </c>
      <c r="CM89" s="21">
        <f>IF(CM88-CL89&lt;1,0,CM88-CL89)</f>
        <v>0</v>
      </c>
      <c r="CO89" s="4">
        <f>(CR88*($CO$36*13.85))/360</f>
        <v>922.64994594402924</v>
      </c>
      <c r="CP89" s="5">
        <f>$D$38/2</f>
        <v>1342.0540575303476</v>
      </c>
      <c r="CQ89" s="5">
        <f>CP89-CO89</f>
        <v>419.40411158631832</v>
      </c>
      <c r="CR89" s="4">
        <f>IF(CR88-CQ89&lt;0,0,CR88-CQ89)</f>
        <v>479225.33313007507</v>
      </c>
      <c r="CS89" s="6">
        <f>IF(CR88&lt;1,"",CS88+1)</f>
        <v>52</v>
      </c>
    </row>
    <row r="90" spans="1:97" hidden="1" x14ac:dyDescent="0.25">
      <c r="A90" s="6"/>
      <c r="B90" s="20">
        <f>IF(M89&lt;1,"",$E$7)</f>
        <v>0.05</v>
      </c>
      <c r="C90" s="17">
        <f>IF(M89&lt;1,0,(M89*(B90*30)/360))</f>
        <v>1938.3236386766489</v>
      </c>
      <c r="D90" s="19">
        <f>IF(M89 &gt; 1, IF(M89-D89&lt;1,(M89+C90),$E$9), 0)</f>
        <v>2684.1081150606951</v>
      </c>
      <c r="E90" s="17">
        <f>IF(M89&lt;1,"",$E$16)</f>
        <v>0</v>
      </c>
      <c r="F90" s="17"/>
      <c r="G90" s="17"/>
      <c r="H90" s="17"/>
      <c r="I90" s="17"/>
      <c r="J90" s="17"/>
      <c r="K90" s="17">
        <f>IF(M89&gt;1,IF(K78&gt;1,IF(M89&lt;$E$17,(M89-D90+C90),K78),0),0)</f>
        <v>0</v>
      </c>
      <c r="L90" s="17">
        <f>IF(M89&lt;1,0,IF((D90+E90+K90)-C90&gt;=(M89),(M89),(D90+E90+K90)-C90))</f>
        <v>745.78447638404623</v>
      </c>
      <c r="M90" s="18">
        <f>IF(M89-L90&lt;1,0,M89-L90)</f>
        <v>464451.88880601164</v>
      </c>
      <c r="N90" s="17"/>
      <c r="Q90" s="7"/>
      <c r="R90" s="11"/>
      <c r="S90" s="23">
        <f>S89-($S$85-$S$97)/12</f>
        <v>451113.78848004254</v>
      </c>
      <c r="T90" s="13"/>
      <c r="U90" s="10">
        <f>CM84</f>
        <v>0</v>
      </c>
      <c r="V90" s="9"/>
      <c r="W90" s="12">
        <f>SUM($C$38:C90)</f>
        <v>106709.61890422853</v>
      </c>
      <c r="X90" s="11"/>
      <c r="Y90" s="10">
        <f>SUM($CH$30:CH84)</f>
        <v>32940.465450647702</v>
      </c>
      <c r="Z90" s="9"/>
      <c r="AA90" s="9"/>
      <c r="AB90" s="9"/>
      <c r="AG90" s="1" t="s">
        <v>0</v>
      </c>
      <c r="CF90">
        <f>SUM(CF89+1)</f>
        <v>59</v>
      </c>
      <c r="CG90" s="22" t="str">
        <f>IF(CM89&lt;1,"",$CJ$7)</f>
        <v/>
      </c>
      <c r="CH90" s="21" t="str">
        <f>IF(CM89&lt;1,"",(CM89*(CG90*30)/360))</f>
        <v/>
      </c>
      <c r="CI90" s="5" t="str">
        <f>IF(CM89&lt;1,"",$CJ$9)</f>
        <v/>
      </c>
      <c r="CJ90" s="21" t="str">
        <f>IF(CM89&lt;1,"",$CJ$12)</f>
        <v/>
      </c>
      <c r="CK90" s="21">
        <f>IF(CM89&lt;1,0,CK78)</f>
        <v>0</v>
      </c>
      <c r="CL90" s="21">
        <f>IF(CM89&lt;1,0,(CI90+CJ90+CK90)-CH90)</f>
        <v>0</v>
      </c>
      <c r="CM90" s="21">
        <f>IF(CM89-CL90&lt;1,0,CM89-CL90)</f>
        <v>0</v>
      </c>
      <c r="CO90" s="4">
        <f>(CR89*($CO$36*13.85))/360</f>
        <v>921.84317553493599</v>
      </c>
      <c r="CP90" s="5">
        <f>$D$38/2</f>
        <v>1342.0540575303476</v>
      </c>
      <c r="CQ90" s="5">
        <f>CP90-CO90</f>
        <v>420.21088199541157</v>
      </c>
      <c r="CR90" s="4">
        <f>IF(CR89-CQ90&lt;0,0,CR89-CQ90)</f>
        <v>478805.12224807969</v>
      </c>
      <c r="CS90" s="6">
        <f>IF(CR89&lt;1,"",CS89+1)</f>
        <v>53</v>
      </c>
    </row>
    <row r="91" spans="1:97" hidden="1" x14ac:dyDescent="0.25">
      <c r="A91" s="6"/>
      <c r="B91" s="20">
        <f>IF(M90&lt;1,"",$E$7)</f>
        <v>0.05</v>
      </c>
      <c r="C91" s="17">
        <f>IF(M90&lt;1,0,(M90*(B91*30)/360))</f>
        <v>1935.216203358382</v>
      </c>
      <c r="D91" s="19">
        <f>IF(M90 &gt; 1, IF(M90-D90&lt;1,(M90+C91),$E$9), 0)</f>
        <v>2684.1081150606951</v>
      </c>
      <c r="E91" s="17">
        <f>IF(M90&lt;1,"",$E$16)</f>
        <v>0</v>
      </c>
      <c r="F91" s="17"/>
      <c r="G91" s="17"/>
      <c r="H91" s="17"/>
      <c r="I91" s="17"/>
      <c r="J91" s="17"/>
      <c r="K91" s="17">
        <f>IF(M90&gt;1,IF(K79&gt;1,IF(M90&lt;$E$17,(M90-D91+C91),K79),0),0)</f>
        <v>0</v>
      </c>
      <c r="L91" s="17">
        <f>IF(M90&lt;1,0,IF((D91+E91+K91)-C91&gt;=(M90),(M90),(D91+E91+K91)-C91))</f>
        <v>748.89191170231311</v>
      </c>
      <c r="M91" s="18">
        <f>IF(M90-L91&lt;1,0,M90-L91)</f>
        <v>463702.99689430936</v>
      </c>
      <c r="N91" s="17"/>
      <c r="Q91" s="7"/>
      <c r="R91" s="11"/>
      <c r="S91" s="23">
        <f>S90-($S$85-$S$97)/12</f>
        <v>450083.07743575273</v>
      </c>
      <c r="T91" s="13"/>
      <c r="U91" s="10">
        <f>CM85</f>
        <v>0</v>
      </c>
      <c r="V91" s="9"/>
      <c r="W91" s="12">
        <f>SUM($C$38:C91)</f>
        <v>108644.83510758691</v>
      </c>
      <c r="X91" s="11"/>
      <c r="Y91" s="10">
        <f>SUM($CH$30:CH85)</f>
        <v>32940.465450647702</v>
      </c>
      <c r="Z91" s="9"/>
      <c r="AA91" s="9"/>
      <c r="AB91" s="9"/>
      <c r="AG91" s="1" t="s">
        <v>0</v>
      </c>
      <c r="CF91">
        <f>SUM(CF90+1)</f>
        <v>60</v>
      </c>
      <c r="CG91" s="22" t="str">
        <f>IF(CM90&lt;1,"",$CJ$7)</f>
        <v/>
      </c>
      <c r="CH91" s="21" t="str">
        <f>IF(CM90&lt;1,"",(CM90*(CG91*30)/360))</f>
        <v/>
      </c>
      <c r="CI91" s="5" t="str">
        <f>IF(CM90&lt;1,"",$CJ$9)</f>
        <v/>
      </c>
      <c r="CJ91" s="21" t="str">
        <f>IF(CM90&lt;1,"",$CJ$12)</f>
        <v/>
      </c>
      <c r="CK91" s="21">
        <f>IF(CM90&lt;1,0,CK79)</f>
        <v>0</v>
      </c>
      <c r="CL91" s="21">
        <f>IF(CM90&lt;1,0,(CI91+CJ91+CK91)-CH91)</f>
        <v>0</v>
      </c>
      <c r="CM91" s="21">
        <f>IF(CM90-CL91&lt;1,0,CM90-CL91)</f>
        <v>0</v>
      </c>
      <c r="CO91" s="4">
        <f>(CR90*($CO$36*13.85))/360</f>
        <v>921.03485321331993</v>
      </c>
      <c r="CP91" s="5">
        <f>$D$38/2</f>
        <v>1342.0540575303476</v>
      </c>
      <c r="CQ91" s="5">
        <f>CP91-CO91</f>
        <v>421.01920431702763</v>
      </c>
      <c r="CR91" s="4">
        <f>IF(CR90-CQ91&lt;0,0,CR90-CQ91)</f>
        <v>478384.10304376268</v>
      </c>
      <c r="CS91" s="6">
        <f>IF(CR90&lt;1,"",CS90+1)</f>
        <v>54</v>
      </c>
    </row>
    <row r="92" spans="1:97" hidden="1" x14ac:dyDescent="0.25">
      <c r="A92" s="6"/>
      <c r="B92" s="20">
        <f>IF(M91&lt;1,"",$E$7)</f>
        <v>0.05</v>
      </c>
      <c r="C92" s="17">
        <f>IF(M91&lt;1,0,(M91*(B92*30)/360))</f>
        <v>1932.0958203929558</v>
      </c>
      <c r="D92" s="19">
        <f>IF(M91 &gt; 1, IF(M91-D91&lt;1,(M91+C92),$E$9), 0)</f>
        <v>2684.1081150606951</v>
      </c>
      <c r="E92" s="17">
        <f>IF(M91&lt;1,"",$E$16)</f>
        <v>0</v>
      </c>
      <c r="F92" s="17"/>
      <c r="G92" s="17"/>
      <c r="H92" s="17"/>
      <c r="I92" s="17"/>
      <c r="J92" s="17"/>
      <c r="K92" s="17">
        <f>IF(M91&gt;1,IF(K80&gt;1,IF(M91&lt;$E$17,(M91-D92+C92),K80),0),0)</f>
        <v>0</v>
      </c>
      <c r="L92" s="17">
        <f>IF(M91&lt;1,0,IF((D92+E92+K92)-C92&gt;=(M91),(M91),(D92+E92+K92)-C92))</f>
        <v>752.0122946677393</v>
      </c>
      <c r="M92" s="18">
        <f>IF(M91-L92&lt;1,0,M91-L92)</f>
        <v>462950.98459964164</v>
      </c>
      <c r="N92" s="17"/>
      <c r="Q92" s="7"/>
      <c r="R92" s="11"/>
      <c r="S92" s="23">
        <f>S91-($S$85-$S$97)/12</f>
        <v>449052.36639146291</v>
      </c>
      <c r="T92" s="13"/>
      <c r="U92" s="10">
        <f>CM86</f>
        <v>0</v>
      </c>
      <c r="V92" s="9"/>
      <c r="W92" s="12">
        <f>SUM($C$38:C92)</f>
        <v>110576.93092797988</v>
      </c>
      <c r="X92" s="11"/>
      <c r="Y92" s="10">
        <f>SUM($CH$30:CH86)</f>
        <v>32940.465450647702</v>
      </c>
      <c r="Z92" s="9"/>
      <c r="AA92" s="9"/>
      <c r="AB92" s="9"/>
      <c r="AG92" s="1" t="s">
        <v>0</v>
      </c>
      <c r="CF92">
        <f>SUM(CF91+1)</f>
        <v>61</v>
      </c>
      <c r="CG92" s="22" t="str">
        <f>IF(CM91&lt;1,"",$CJ$7)</f>
        <v/>
      </c>
      <c r="CH92" s="21" t="str">
        <f>IF(CM91&lt;1,"",(CM91*(CG92*30)/360))</f>
        <v/>
      </c>
      <c r="CI92" s="5" t="str">
        <f>IF(CM91&lt;1,"",$CJ$9)</f>
        <v/>
      </c>
      <c r="CJ92" s="21" t="str">
        <f>IF(CM91&lt;1,"",$CJ$12)</f>
        <v/>
      </c>
      <c r="CK92" s="21">
        <f>IF(CM91&lt;1,0,CK80)</f>
        <v>0</v>
      </c>
      <c r="CL92" s="21">
        <f>IF(CM91&lt;1,0,(CI92+CJ92+CK92)-CH92)</f>
        <v>0</v>
      </c>
      <c r="CM92" s="21">
        <f>IF(CM91-CL92&lt;1,0,CM91-CL92)</f>
        <v>0</v>
      </c>
      <c r="CO92" s="4">
        <f>(CR91*($CO$36*13.85))/360</f>
        <v>920.22497599390465</v>
      </c>
      <c r="CP92" s="5">
        <f>$D$38/2</f>
        <v>1342.0540575303476</v>
      </c>
      <c r="CQ92" s="5">
        <f>CP92-CO92</f>
        <v>421.82908153644291</v>
      </c>
      <c r="CR92" s="4">
        <f>IF(CR91-CQ92&lt;0,0,CR91-CQ92)</f>
        <v>477962.27396222623</v>
      </c>
      <c r="CS92" s="6">
        <f>IF(CR91&lt;1,"",CS91+1)</f>
        <v>55</v>
      </c>
    </row>
    <row r="93" spans="1:97" hidden="1" x14ac:dyDescent="0.25">
      <c r="A93" s="6"/>
      <c r="B93" s="20">
        <f>IF(M92&lt;1,"",$E$7)</f>
        <v>0.05</v>
      </c>
      <c r="C93" s="17">
        <f>IF(M92&lt;1,0,(M92*(B93*30)/360))</f>
        <v>1928.9624358318404</v>
      </c>
      <c r="D93" s="19">
        <f>IF(M92 &gt; 1, IF(M92-D92&lt;1,(M92+C93),$E$9), 0)</f>
        <v>2684.1081150606951</v>
      </c>
      <c r="E93" s="17">
        <f>IF(M92&lt;1,"",$E$16)</f>
        <v>0</v>
      </c>
      <c r="F93" s="17"/>
      <c r="G93" s="17"/>
      <c r="H93" s="17"/>
      <c r="I93" s="17"/>
      <c r="J93" s="17"/>
      <c r="K93" s="17">
        <f>IF(M92&gt;1,IF(K81&gt;1,IF(M92&lt;$E$17,(M92-D93+C93),K81),0),0)</f>
        <v>0</v>
      </c>
      <c r="L93" s="17">
        <f>IF(M92&lt;1,0,IF((D93+E93+K93)-C93&gt;=(M92),(M92),(D93+E93+K93)-C93))</f>
        <v>755.14567922885476</v>
      </c>
      <c r="M93" s="18">
        <f>IF(M92-L93&lt;1,0,M92-L93)</f>
        <v>462195.83892041276</v>
      </c>
      <c r="N93" s="17"/>
      <c r="Q93" s="7"/>
      <c r="R93" s="11"/>
      <c r="S93" s="23">
        <f>S92-($S$85-$S$97)/12</f>
        <v>448021.6553471731</v>
      </c>
      <c r="T93" s="13"/>
      <c r="U93" s="10">
        <f>CM87</f>
        <v>0</v>
      </c>
      <c r="V93" s="9"/>
      <c r="W93" s="12">
        <f>SUM($C$38:C93)</f>
        <v>112505.89336381172</v>
      </c>
      <c r="X93" s="11"/>
      <c r="Y93" s="10">
        <f>SUM($CH$30:CH87)</f>
        <v>32940.465450647702</v>
      </c>
      <c r="Z93" s="9"/>
      <c r="AA93" s="9"/>
      <c r="AB93" s="9"/>
      <c r="AG93" s="1" t="s">
        <v>0</v>
      </c>
      <c r="CF93">
        <f>SUM(CF92+1)</f>
        <v>62</v>
      </c>
      <c r="CG93" s="22" t="str">
        <f>IF(CM92&lt;1,"",$CJ$7)</f>
        <v/>
      </c>
      <c r="CH93" s="21" t="str">
        <f>IF(CM92&lt;1,"",(CM92*(CG93*30)/360))</f>
        <v/>
      </c>
      <c r="CI93" s="5" t="str">
        <f>IF(CM92&lt;1,"",$CJ$9)</f>
        <v/>
      </c>
      <c r="CJ93" s="21" t="str">
        <f>IF(CM92&lt;1,"",$CJ$12)</f>
        <v/>
      </c>
      <c r="CK93" s="21">
        <f>IF(CM92&lt;1,0,CK81)</f>
        <v>0</v>
      </c>
      <c r="CL93" s="21">
        <f>IF(CM92&lt;1,0,(CI93+CJ93+CK93)-CH93)</f>
        <v>0</v>
      </c>
      <c r="CM93" s="21">
        <f>IF(CM92-CL93&lt;1,0,CM92-CL93)</f>
        <v>0</v>
      </c>
      <c r="CO93" s="4">
        <f>(CR92*($CO$36*13.85))/360</f>
        <v>919.41354088567141</v>
      </c>
      <c r="CP93" s="5">
        <f>$D$38/2</f>
        <v>1342.0540575303476</v>
      </c>
      <c r="CQ93" s="5">
        <f>CP93-CO93</f>
        <v>422.64051664467615</v>
      </c>
      <c r="CR93" s="4">
        <f>IF(CR92-CQ93&lt;0,0,CR92-CQ93)</f>
        <v>477539.63344558154</v>
      </c>
      <c r="CS93" s="6">
        <f>IF(CR92&lt;1,"",CS92+1)</f>
        <v>56</v>
      </c>
    </row>
    <row r="94" spans="1:97" hidden="1" x14ac:dyDescent="0.25">
      <c r="A94" s="6"/>
      <c r="B94" s="20">
        <f>IF(M93&lt;1,"",$E$7)</f>
        <v>0.05</v>
      </c>
      <c r="C94" s="17">
        <f>IF(M93&lt;1,0,(M93*(B94*30)/360))</f>
        <v>1925.8159955017197</v>
      </c>
      <c r="D94" s="19">
        <f>IF(M93 &gt; 1, IF(M93-D93&lt;1,(M93+C94),$E$9), 0)</f>
        <v>2684.1081150606951</v>
      </c>
      <c r="E94" s="17">
        <f>IF(M93&lt;1,"",$E$16)</f>
        <v>0</v>
      </c>
      <c r="F94" s="17"/>
      <c r="G94" s="17"/>
      <c r="H94" s="17"/>
      <c r="I94" s="17"/>
      <c r="J94" s="17"/>
      <c r="K94" s="17">
        <f>IF(M93&gt;1,IF(K82&gt;1,IF(M93&lt;$E$17,(M93-D94+C94),K82),0),0)</f>
        <v>0</v>
      </c>
      <c r="L94" s="17">
        <f>IF(M93&lt;1,0,IF((D94+E94+K94)-C94&gt;=(M93),(M93),(D94+E94+K94)-C94))</f>
        <v>758.2921195589754</v>
      </c>
      <c r="M94" s="18">
        <f>IF(M93-L94&lt;1,0,M93-L94)</f>
        <v>461437.5468008538</v>
      </c>
      <c r="N94" s="17"/>
      <c r="Q94" s="7"/>
      <c r="R94" s="11"/>
      <c r="S94" s="23">
        <f>S93-($S$85-$S$97)/12</f>
        <v>446990.94430288329</v>
      </c>
      <c r="T94" s="13"/>
      <c r="U94" s="10">
        <f>CM88</f>
        <v>0</v>
      </c>
      <c r="V94" s="9"/>
      <c r="W94" s="12">
        <f>SUM($C$38:C94)</f>
        <v>114431.70935931343</v>
      </c>
      <c r="X94" s="11"/>
      <c r="Y94" s="10">
        <f>SUM($CH$30:CH88)</f>
        <v>32940.465450647702</v>
      </c>
      <c r="Z94" s="9"/>
      <c r="AA94" s="9"/>
      <c r="AB94" s="9"/>
      <c r="AG94" s="1" t="s">
        <v>0</v>
      </c>
      <c r="CF94">
        <f>SUM(CF93+1)</f>
        <v>63</v>
      </c>
      <c r="CG94" s="22" t="str">
        <f>IF(CM93&lt;1,"",$CJ$7)</f>
        <v/>
      </c>
      <c r="CH94" s="21" t="str">
        <f>IF(CM93&lt;1,"",(CM93*(CG94*30)/360))</f>
        <v/>
      </c>
      <c r="CI94" s="5" t="str">
        <f>IF(CM93&lt;1,"",$CJ$9)</f>
        <v/>
      </c>
      <c r="CJ94" s="21" t="str">
        <f>IF(CM93&lt;1,"",$CJ$12)</f>
        <v/>
      </c>
      <c r="CK94" s="21">
        <f>IF(CM93&lt;1,0,CK82)</f>
        <v>0</v>
      </c>
      <c r="CL94" s="21">
        <f>IF(CM93&lt;1,0,(CI94+CJ94+CK94)-CH94)</f>
        <v>0</v>
      </c>
      <c r="CM94" s="21">
        <f>IF(CM93-CL94&lt;1,0,CM93-CL94)</f>
        <v>0</v>
      </c>
      <c r="CO94" s="4">
        <f>(CR93*($CO$36*13.85))/360</f>
        <v>918.60054489184779</v>
      </c>
      <c r="CP94" s="5">
        <f>$D$38/2</f>
        <v>1342.0540575303476</v>
      </c>
      <c r="CQ94" s="5">
        <f>CP94-CO94</f>
        <v>423.45351263849977</v>
      </c>
      <c r="CR94" s="4">
        <f>IF(CR93-CQ94&lt;0,0,CR93-CQ94)</f>
        <v>477116.17993294302</v>
      </c>
      <c r="CS94" s="6">
        <f>IF(CR93&lt;1,"",CS93+1)</f>
        <v>57</v>
      </c>
    </row>
    <row r="95" spans="1:97" hidden="1" x14ac:dyDescent="0.25">
      <c r="A95" s="6"/>
      <c r="B95" s="20">
        <f>IF(M94&lt;1,"",$E$7)</f>
        <v>0.05</v>
      </c>
      <c r="C95" s="17">
        <f>IF(M94&lt;1,0,(M94*(B95*30)/360))</f>
        <v>1922.6564450035576</v>
      </c>
      <c r="D95" s="19">
        <f>IF(M94 &gt; 1, IF(M94-D94&lt;1,(M94+C95),$E$9), 0)</f>
        <v>2684.1081150606951</v>
      </c>
      <c r="E95" s="17">
        <f>IF(M94&lt;1,"",$E$16)</f>
        <v>0</v>
      </c>
      <c r="F95" s="17"/>
      <c r="G95" s="17"/>
      <c r="H95" s="17"/>
      <c r="I95" s="17"/>
      <c r="J95" s="17"/>
      <c r="K95" s="17">
        <f>IF(M94&gt;1,IF(K83&gt;1,IF(M94&lt;$E$17,(M94-D95+C95),K83),0),0)</f>
        <v>0</v>
      </c>
      <c r="L95" s="17">
        <f>IF(M94&lt;1,0,IF((D95+E95+K95)-C95&gt;=(M94),(M94),(D95+E95+K95)-C95))</f>
        <v>761.45167005713756</v>
      </c>
      <c r="M95" s="18">
        <f>IF(M94-L95&lt;1,0,M94-L95)</f>
        <v>460676.09513079666</v>
      </c>
      <c r="N95" s="17"/>
      <c r="Q95" s="7"/>
      <c r="R95" s="11"/>
      <c r="S95" s="23">
        <f>S94-($S$85-$S$97)/12</f>
        <v>445960.23325859348</v>
      </c>
      <c r="T95" s="13"/>
      <c r="U95" s="10">
        <f>CM89</f>
        <v>0</v>
      </c>
      <c r="V95" s="9"/>
      <c r="W95" s="12">
        <f>SUM($C$38:C95)</f>
        <v>116354.36580431699</v>
      </c>
      <c r="X95" s="11"/>
      <c r="Y95" s="10">
        <f>SUM($CH$30:CH89)</f>
        <v>32940.465450647702</v>
      </c>
      <c r="Z95" s="9"/>
      <c r="AA95" s="9"/>
      <c r="AB95" s="9"/>
      <c r="AG95" s="1" t="s">
        <v>0</v>
      </c>
      <c r="CF95">
        <f>SUM(CF94+1)</f>
        <v>64</v>
      </c>
      <c r="CG95" s="22" t="str">
        <f>IF(CM94&lt;1,"",$CJ$7)</f>
        <v/>
      </c>
      <c r="CH95" s="21" t="str">
        <f>IF(CM94&lt;1,"",(CM94*(CG95*30)/360))</f>
        <v/>
      </c>
      <c r="CI95" s="5" t="str">
        <f>IF(CM94&lt;1,"",$CJ$9)</f>
        <v/>
      </c>
      <c r="CJ95" s="21" t="str">
        <f>IF(CM94&lt;1,"",$CJ$12)</f>
        <v/>
      </c>
      <c r="CK95" s="21">
        <f>IF(CM94&lt;1,0,CK83)</f>
        <v>0</v>
      </c>
      <c r="CL95" s="21">
        <f>IF(CM94&lt;1,0,(CI95+CJ95+CK95)-CH95)</f>
        <v>0</v>
      </c>
      <c r="CM95" s="21">
        <f>IF(CM94-CL95&lt;1,0,CM94-CL95)</f>
        <v>0</v>
      </c>
      <c r="CO95" s="4">
        <f>(CR94*($CO$36*13.85))/360</f>
        <v>917.78598500989744</v>
      </c>
      <c r="CP95" s="5">
        <f>$D$38/2</f>
        <v>1342.0540575303476</v>
      </c>
      <c r="CQ95" s="5">
        <f>CP95-CO95</f>
        <v>424.26807252045012</v>
      </c>
      <c r="CR95" s="4">
        <f>IF(CR94-CQ95&lt;0,0,CR94-CQ95)</f>
        <v>476691.91186042258</v>
      </c>
      <c r="CS95" s="6">
        <f>IF(CR94&lt;1,"",CS94+1)</f>
        <v>58</v>
      </c>
    </row>
    <row r="96" spans="1:97" hidden="1" x14ac:dyDescent="0.25">
      <c r="A96" s="6"/>
      <c r="B96" s="20">
        <f>IF(M95&lt;1,"",$E$7)</f>
        <v>0.05</v>
      </c>
      <c r="C96" s="17">
        <f>IF(M95&lt;1,0,(M95*(B96*30)/360))</f>
        <v>1919.4837297116528</v>
      </c>
      <c r="D96" s="19">
        <f>IF(M95 &gt; 1, IF(M95-D95&lt;1,(M95+C96),$E$9), 0)</f>
        <v>2684.1081150606951</v>
      </c>
      <c r="E96" s="17">
        <f>IF(M95&lt;1,"",$E$16)</f>
        <v>0</v>
      </c>
      <c r="F96" s="17"/>
      <c r="G96" s="17"/>
      <c r="H96" s="17"/>
      <c r="I96" s="17"/>
      <c r="J96" s="17"/>
      <c r="K96" s="17">
        <f>IF(M95&gt;1,IF(K84&gt;1,IF(M95&lt;$E$17,(M95-D96+C96),K84),0),0)</f>
        <v>0</v>
      </c>
      <c r="L96" s="17">
        <f>IF(M95&lt;1,0,IF((D96+E96+K96)-C96&gt;=(M95),(M95),(D96+E96+K96)-C96))</f>
        <v>764.62438534904231</v>
      </c>
      <c r="M96" s="18">
        <f>IF(M95-L96&lt;1,0,M95-L96)</f>
        <v>459911.47074544762</v>
      </c>
      <c r="N96" s="17"/>
      <c r="Q96" s="7"/>
      <c r="R96" s="11"/>
      <c r="S96" s="23">
        <f>S95-($S$85-$S$97)/12</f>
        <v>444929.52221430367</v>
      </c>
      <c r="T96" s="13"/>
      <c r="U96" s="10">
        <f>CM90</f>
        <v>0</v>
      </c>
      <c r="V96" s="9"/>
      <c r="W96" s="12">
        <f>SUM($C$38:C96)</f>
        <v>118273.84953402863</v>
      </c>
      <c r="X96" s="11"/>
      <c r="Y96" s="10">
        <f>SUM($CH$30:CH90)</f>
        <v>32940.465450647702</v>
      </c>
      <c r="Z96" s="9"/>
      <c r="AA96" s="9"/>
      <c r="AB96" s="9"/>
      <c r="AG96" s="1" t="s">
        <v>0</v>
      </c>
      <c r="CF96">
        <f>SUM(CF95+1)</f>
        <v>65</v>
      </c>
      <c r="CG96" s="22" t="str">
        <f>IF(CM95&lt;1,"",$CJ$7)</f>
        <v/>
      </c>
      <c r="CH96" s="21" t="str">
        <f>IF(CM95&lt;1,"",(CM95*(CG96*30)/360))</f>
        <v/>
      </c>
      <c r="CI96" s="5" t="str">
        <f>IF(CM95&lt;1,"",$CJ$9)</f>
        <v/>
      </c>
      <c r="CJ96" s="21" t="str">
        <f>IF(CM95&lt;1,"",$CJ$12)</f>
        <v/>
      </c>
      <c r="CK96" s="21">
        <f>IF(CM95&lt;1,0,CK84)</f>
        <v>0</v>
      </c>
      <c r="CL96" s="21">
        <f>IF(CM95&lt;1,0,(CI96+CJ96+CK96)-CH96)</f>
        <v>0</v>
      </c>
      <c r="CM96" s="21">
        <f>IF(CM95-CL96&lt;1,0,CM95-CL96)</f>
        <v>0</v>
      </c>
      <c r="CO96" s="4">
        <f>(CR95*($CO$36*13.85))/360</f>
        <v>916.96985823150737</v>
      </c>
      <c r="CP96" s="5">
        <f>$D$38/2</f>
        <v>1342.0540575303476</v>
      </c>
      <c r="CQ96" s="5">
        <f>CP96-CO96</f>
        <v>425.08419929884019</v>
      </c>
      <c r="CR96" s="4">
        <f>IF(CR95-CQ96&lt;0,0,CR95-CQ96)</f>
        <v>476266.82766112377</v>
      </c>
      <c r="CS96" s="6">
        <f>IF(CR95&lt;1,"",CS95+1)</f>
        <v>59</v>
      </c>
    </row>
    <row r="97" spans="1:97" hidden="1" x14ac:dyDescent="0.25">
      <c r="A97" s="6"/>
      <c r="B97" s="20">
        <f>IF(M96&lt;1,"",$E$7)</f>
        <v>0.05</v>
      </c>
      <c r="C97" s="17">
        <f>IF(M96&lt;1,0,(M96*(B97*30)/360))</f>
        <v>1916.2977947726986</v>
      </c>
      <c r="D97" s="19">
        <f>IF(M96 &gt; 1, IF(M96-D96&lt;1,(M96+C97),$E$9), 0)</f>
        <v>2684.1081150606951</v>
      </c>
      <c r="E97" s="17">
        <f>IF(M96&lt;1,"",$E$16)</f>
        <v>0</v>
      </c>
      <c r="F97" s="17"/>
      <c r="G97" s="17"/>
      <c r="H97" s="17"/>
      <c r="I97" s="17"/>
      <c r="J97" s="17"/>
      <c r="K97" s="17">
        <f>IF(M96&gt;1,IF(K85&gt;1,IF(M96&lt;$E$17,(M96-D97+C97),K85),0),0)</f>
        <v>0</v>
      </c>
      <c r="L97" s="17">
        <f>IF(M96&lt;1,0,IF((D97+E97+K97)-C97&gt;=(M96),(M96),(D97+E97+K97)-C97))</f>
        <v>767.81032028799655</v>
      </c>
      <c r="M97" s="18">
        <f>IF(M96-L97&lt;1,0,M96-L97)</f>
        <v>459143.66042515961</v>
      </c>
      <c r="N97" s="17"/>
      <c r="Q97" s="7"/>
      <c r="R97" s="11">
        <v>5</v>
      </c>
      <c r="S97" s="23">
        <f>CR167</f>
        <v>443898.81117001368</v>
      </c>
      <c r="T97" s="13"/>
      <c r="U97" s="10">
        <f>CM91</f>
        <v>0</v>
      </c>
      <c r="V97" s="9"/>
      <c r="W97" s="12">
        <f>SUM($C$38:C97)</f>
        <v>120190.14732880134</v>
      </c>
      <c r="X97" s="11">
        <v>5</v>
      </c>
      <c r="Y97" s="10">
        <f>SUM($CH$30:CH91)</f>
        <v>32940.465450647702</v>
      </c>
      <c r="Z97" s="9"/>
      <c r="AA97" s="9"/>
      <c r="AB97" s="9"/>
      <c r="AG97" s="1" t="s">
        <v>0</v>
      </c>
      <c r="CF97">
        <f>SUM(CF96+1)</f>
        <v>66</v>
      </c>
      <c r="CG97" s="22" t="str">
        <f>IF(CM96&lt;1,"",$CJ$7)</f>
        <v/>
      </c>
      <c r="CH97" s="21" t="str">
        <f>IF(CM96&lt;1,"",(CM96*(CG97*30)/360))</f>
        <v/>
      </c>
      <c r="CI97" s="5" t="str">
        <f>IF(CM96&lt;1,"",$CJ$9)</f>
        <v/>
      </c>
      <c r="CJ97" s="21" t="str">
        <f>IF(CM96&lt;1,"",$CJ$12)</f>
        <v/>
      </c>
      <c r="CK97" s="21">
        <f>IF(CM96&lt;1,0,CK85)</f>
        <v>0</v>
      </c>
      <c r="CL97" s="21">
        <f>IF(CM96&lt;1,0,(CI97+CJ97+CK97)-CH97)</f>
        <v>0</v>
      </c>
      <c r="CM97" s="21">
        <f>IF(CM96-CL97&lt;1,0,CM96-CL97)</f>
        <v>0</v>
      </c>
      <c r="CO97" s="4">
        <f>(CR96*($CO$36*13.85))/360</f>
        <v>916.15216154257826</v>
      </c>
      <c r="CP97" s="5">
        <f>$D$38/2</f>
        <v>1342.0540575303476</v>
      </c>
      <c r="CQ97" s="5">
        <f>CP97-CO97</f>
        <v>425.90189598776931</v>
      </c>
      <c r="CR97" s="4">
        <f>IF(CR96-CQ97&lt;0,0,CR96-CQ97)</f>
        <v>475840.92576513602</v>
      </c>
      <c r="CS97" s="6">
        <f>IF(CR96&lt;1,"",CS96+1)</f>
        <v>60</v>
      </c>
    </row>
    <row r="98" spans="1:97" hidden="1" x14ac:dyDescent="0.25">
      <c r="A98" s="6"/>
      <c r="B98" s="20">
        <f>IF(M97&lt;1,"",$E$7)</f>
        <v>0.05</v>
      </c>
      <c r="C98" s="17">
        <f>IF(M97&lt;1,0,(M97*(B98*30)/360))</f>
        <v>1913.0985851048317</v>
      </c>
      <c r="D98" s="19">
        <f>IF(M97 &gt; 1, IF(M97-D97&lt;1,(M97+C98),$E$9), 0)</f>
        <v>2684.1081150606951</v>
      </c>
      <c r="E98" s="17">
        <f>IF(M97&lt;1,"",$E$16)</f>
        <v>0</v>
      </c>
      <c r="F98" s="17"/>
      <c r="G98" s="17"/>
      <c r="H98" s="17"/>
      <c r="I98" s="17"/>
      <c r="J98" s="17"/>
      <c r="K98" s="17">
        <f>IF(M97&gt;1,IF(K86&gt;1,IF(M97&lt;$E$17,(M97-D98+C98),K86),0),0)</f>
        <v>0</v>
      </c>
      <c r="L98" s="17">
        <f>IF(M97&lt;1,0,IF((D98+E98+K98)-C98&gt;=(M97),(M97),(D98+E98+K98)-C98))</f>
        <v>771.0095299558634</v>
      </c>
      <c r="M98" s="18">
        <f>IF(M97-L98&lt;1,0,M97-L98)</f>
        <v>458372.65089520375</v>
      </c>
      <c r="N98" s="17"/>
      <c r="Q98" s="7"/>
      <c r="R98" s="11"/>
      <c r="S98" s="23">
        <f>S97-($S$97-$S$109)/12</f>
        <v>442815.29144667729</v>
      </c>
      <c r="T98" s="13"/>
      <c r="U98" s="10">
        <f>CM92</f>
        <v>0</v>
      </c>
      <c r="V98" s="9"/>
      <c r="W98" s="12">
        <f>SUM($C$38:C98)</f>
        <v>122103.24591390617</v>
      </c>
      <c r="X98" s="11"/>
      <c r="Y98" s="10">
        <f>SUM($CH$30:CH92)</f>
        <v>32940.465450647702</v>
      </c>
      <c r="Z98" s="9"/>
      <c r="AA98" s="9"/>
      <c r="AB98" s="9"/>
      <c r="AG98" s="1" t="s">
        <v>0</v>
      </c>
      <c r="CF98">
        <f>SUM(CF97+1)</f>
        <v>67</v>
      </c>
      <c r="CG98" s="22" t="str">
        <f>IF(CM97&lt;1,"",$CJ$7)</f>
        <v/>
      </c>
      <c r="CH98" s="21" t="str">
        <f>IF(CM97&lt;1,"",(CM97*(CG98*30)/360))</f>
        <v/>
      </c>
      <c r="CI98" s="5" t="str">
        <f>IF(CM97&lt;1,"",$CJ$9)</f>
        <v/>
      </c>
      <c r="CJ98" s="21" t="str">
        <f>IF(CM97&lt;1,"",$CJ$12)</f>
        <v/>
      </c>
      <c r="CK98" s="21">
        <f>IF(CM97&lt;1,0,CK86)</f>
        <v>0</v>
      </c>
      <c r="CL98" s="21">
        <f>IF(CM97&lt;1,0,(CI98+CJ98+CK98)-CH98)</f>
        <v>0</v>
      </c>
      <c r="CM98" s="21">
        <f>IF(CM97-CL98&lt;1,0,CM97-CL98)</f>
        <v>0</v>
      </c>
      <c r="CO98" s="4">
        <f>(CR97*($CO$36*13.85))/360</f>
        <v>915.33289192321308</v>
      </c>
      <c r="CP98" s="5">
        <f>$D$38/2</f>
        <v>1342.0540575303476</v>
      </c>
      <c r="CQ98" s="5">
        <f>CP98-CO98</f>
        <v>426.72116560713448</v>
      </c>
      <c r="CR98" s="4">
        <f>IF(CR97-CQ98&lt;0,0,CR97-CQ98)</f>
        <v>475414.20459952886</v>
      </c>
      <c r="CS98" s="6">
        <f>IF(CR97&lt;1,"",CS97+1)</f>
        <v>61</v>
      </c>
    </row>
    <row r="99" spans="1:97" hidden="1" x14ac:dyDescent="0.25">
      <c r="A99" s="6"/>
      <c r="B99" s="20">
        <f>IF(M98&lt;1,"",$E$7)</f>
        <v>0.05</v>
      </c>
      <c r="C99" s="17">
        <f>IF(M98&lt;1,0,(M98*(B99*30)/360))</f>
        <v>1909.8860453966824</v>
      </c>
      <c r="D99" s="19">
        <f>IF(M98 &gt; 1, IF(M98-D98&lt;1,(M98+C99),$E$9), 0)</f>
        <v>2684.1081150606951</v>
      </c>
      <c r="E99" s="17">
        <f>IF(M98&lt;1,"",$E$16)</f>
        <v>0</v>
      </c>
      <c r="F99" s="17"/>
      <c r="G99" s="17"/>
      <c r="H99" s="17"/>
      <c r="I99" s="17"/>
      <c r="J99" s="17"/>
      <c r="K99" s="17">
        <f>IF(M98&gt;1,IF(K87&gt;1,IF(M98&lt;$E$17,(M98-D99+C99),K87),0),0)</f>
        <v>0</v>
      </c>
      <c r="L99" s="17">
        <f>IF(M98&lt;1,0,IF((D99+E99+K99)-C99&gt;=(M98),(M98),(D99+E99+K99)-C99))</f>
        <v>774.22206966401268</v>
      </c>
      <c r="M99" s="18">
        <f>IF(M98-L99&lt;1,0,M98-L99)</f>
        <v>457598.42882553977</v>
      </c>
      <c r="N99" s="17"/>
      <c r="Q99" s="7"/>
      <c r="R99" s="11"/>
      <c r="S99" s="23">
        <f>S98-($S$97-$S$109)/12</f>
        <v>441731.77172334096</v>
      </c>
      <c r="T99" s="13"/>
      <c r="U99" s="10">
        <f>CM93</f>
        <v>0</v>
      </c>
      <c r="V99" s="9"/>
      <c r="W99" s="12">
        <f>SUM($C$38:C99)</f>
        <v>124013.13195930285</v>
      </c>
      <c r="X99" s="11"/>
      <c r="Y99" s="10">
        <f>SUM($CH$30:CH93)</f>
        <v>32940.465450647702</v>
      </c>
      <c r="Z99" s="9"/>
      <c r="AA99" s="9"/>
      <c r="AB99" s="9"/>
      <c r="AG99" s="1" t="s">
        <v>0</v>
      </c>
      <c r="CF99">
        <f>SUM(CF98+1)</f>
        <v>68</v>
      </c>
      <c r="CG99" s="22" t="str">
        <f>IF(CM98&lt;1,"",$CJ$7)</f>
        <v/>
      </c>
      <c r="CH99" s="21" t="str">
        <f>IF(CM98&lt;1,"",(CM98*(CG99*30)/360))</f>
        <v/>
      </c>
      <c r="CI99" s="5" t="str">
        <f>IF(CM98&lt;1,"",$CJ$9)</f>
        <v/>
      </c>
      <c r="CJ99" s="21" t="str">
        <f>IF(CM98&lt;1,"",$CJ$12)</f>
        <v/>
      </c>
      <c r="CK99" s="21">
        <f>IF(CM98&lt;1,0,CK87)</f>
        <v>0</v>
      </c>
      <c r="CL99" s="21">
        <f>IF(CM98&lt;1,0,(CI99+CJ99+CK99)-CH99)</f>
        <v>0</v>
      </c>
      <c r="CM99" s="21">
        <f>IF(CM98-CL99&lt;1,0,CM98-CL99)</f>
        <v>0</v>
      </c>
      <c r="CO99" s="4">
        <f>(CR98*($CO$36*13.85))/360</f>
        <v>914.51204634770488</v>
      </c>
      <c r="CP99" s="5">
        <f>$D$38/2</f>
        <v>1342.0540575303476</v>
      </c>
      <c r="CQ99" s="5">
        <f>CP99-CO99</f>
        <v>427.54201118264268</v>
      </c>
      <c r="CR99" s="4">
        <f>IF(CR98-CQ99&lt;0,0,CR98-CQ99)</f>
        <v>474986.66258834623</v>
      </c>
      <c r="CS99" s="6">
        <f>IF(CR98&lt;1,"",CS98+1)</f>
        <v>62</v>
      </c>
    </row>
    <row r="100" spans="1:97" hidden="1" x14ac:dyDescent="0.25">
      <c r="A100" s="6"/>
      <c r="B100" s="20">
        <f>IF(M99&lt;1,"",$E$7)</f>
        <v>0.05</v>
      </c>
      <c r="C100" s="17">
        <f>IF(M99&lt;1,0,(M99*(B100*30)/360))</f>
        <v>1906.6601201064157</v>
      </c>
      <c r="D100" s="19">
        <f>IF(M99 &gt; 1, IF(M99-D99&lt;1,(M99+C100),$E$9), 0)</f>
        <v>2684.1081150606951</v>
      </c>
      <c r="E100" s="17">
        <f>IF(M99&lt;1,"",$E$16)</f>
        <v>0</v>
      </c>
      <c r="F100" s="17"/>
      <c r="G100" s="17"/>
      <c r="H100" s="17"/>
      <c r="I100" s="17"/>
      <c r="J100" s="17"/>
      <c r="K100" s="17">
        <f>IF(M99&gt;1,IF(K88&gt;1,IF(M99&lt;$E$17,(M99-D100+C100),K88),0),0)</f>
        <v>0</v>
      </c>
      <c r="L100" s="17">
        <f>IF(M99&lt;1,0,IF((D100+E100+K100)-C100&gt;=(M99),(M99),(D100+E100+K100)-C100))</f>
        <v>777.44799495427947</v>
      </c>
      <c r="M100" s="18">
        <f>IF(M99-L100&lt;1,0,M99-L100)</f>
        <v>456820.98083058547</v>
      </c>
      <c r="N100" s="17"/>
      <c r="Q100" s="7"/>
      <c r="R100" s="11"/>
      <c r="S100" s="23">
        <f>S99-($S$97-$S$109)/12</f>
        <v>440648.25200000464</v>
      </c>
      <c r="T100" s="13"/>
      <c r="U100" s="10">
        <f>CM94</f>
        <v>0</v>
      </c>
      <c r="V100" s="9"/>
      <c r="W100" s="12">
        <f>SUM($C$38:C100)</f>
        <v>125919.79207940926</v>
      </c>
      <c r="X100" s="11"/>
      <c r="Y100" s="10">
        <f>SUM($CH$30:CH94)</f>
        <v>32940.465450647702</v>
      </c>
      <c r="Z100" s="9"/>
      <c r="AA100" s="9"/>
      <c r="AB100" s="9"/>
      <c r="AG100" s="1" t="s">
        <v>0</v>
      </c>
      <c r="CF100">
        <f>SUM(CF99+1)</f>
        <v>69</v>
      </c>
      <c r="CG100" s="22" t="str">
        <f>IF(CM99&lt;1,"",$CJ$7)</f>
        <v/>
      </c>
      <c r="CH100" s="21" t="str">
        <f>IF(CM99&lt;1,"",(CM99*(CG100*30)/360))</f>
        <v/>
      </c>
      <c r="CI100" s="5" t="str">
        <f>IF(CM99&lt;1,"",$CJ$9)</f>
        <v/>
      </c>
      <c r="CJ100" s="21" t="str">
        <f>IF(CM99&lt;1,"",$CJ$12)</f>
        <v/>
      </c>
      <c r="CK100" s="21">
        <f>IF(CM99&lt;1,0,CK88)</f>
        <v>0</v>
      </c>
      <c r="CL100" s="21">
        <f>IF(CM99&lt;1,0,(CI100+CJ100+CK100)-CH100)</f>
        <v>0</v>
      </c>
      <c r="CM100" s="21">
        <f>IF(CM99-CL100&lt;1,0,CM99-CL100)</f>
        <v>0</v>
      </c>
      <c r="CO100" s="4">
        <f>(CR99*($CO$36*13.85))/360</f>
        <v>913.68962178452716</v>
      </c>
      <c r="CP100" s="5">
        <f>$D$38/2</f>
        <v>1342.0540575303476</v>
      </c>
      <c r="CQ100" s="5">
        <f>CP100-CO100</f>
        <v>428.3644357458204</v>
      </c>
      <c r="CR100" s="4">
        <f>IF(CR99-CQ100&lt;0,0,CR99-CQ100)</f>
        <v>474558.29815260042</v>
      </c>
      <c r="CS100" s="6">
        <f>IF(CR99&lt;1,"",CS99+1)</f>
        <v>63</v>
      </c>
    </row>
    <row r="101" spans="1:97" hidden="1" x14ac:dyDescent="0.25">
      <c r="A101" s="6"/>
      <c r="B101" s="20">
        <f>IF(M100&lt;1,"",$E$7)</f>
        <v>0.05</v>
      </c>
      <c r="C101" s="17">
        <f>IF(M100&lt;1,0,(M100*(B101*30)/360))</f>
        <v>1903.4207534607726</v>
      </c>
      <c r="D101" s="19">
        <f>IF(M100 &gt; 1, IF(M100-D100&lt;1,(M100+C101),$E$9), 0)</f>
        <v>2684.1081150606951</v>
      </c>
      <c r="E101" s="17">
        <f>IF(M100&lt;1,"",$E$16)</f>
        <v>0</v>
      </c>
      <c r="F101" s="17"/>
      <c r="G101" s="17"/>
      <c r="H101" s="17"/>
      <c r="I101" s="17"/>
      <c r="J101" s="17"/>
      <c r="K101" s="17">
        <f>IF(M100&gt;1,IF(K89&gt;1,IF(M100&lt;$E$17,(M100-D101+C101),K89),0),0)</f>
        <v>0</v>
      </c>
      <c r="L101" s="17">
        <f>IF(M100&lt;1,0,IF((D101+E101+K101)-C101&gt;=(M100),(M100),(D101+E101+K101)-C101))</f>
        <v>780.6873615999225</v>
      </c>
      <c r="M101" s="18">
        <f>IF(M100-L101&lt;1,0,M100-L101)</f>
        <v>456040.29346898553</v>
      </c>
      <c r="N101" s="17"/>
      <c r="Q101" s="7"/>
      <c r="R101" s="11"/>
      <c r="S101" s="23">
        <f>S100-($S$97-$S$109)/12</f>
        <v>439564.73227666831</v>
      </c>
      <c r="T101" s="13"/>
      <c r="U101" s="10">
        <f>CM95</f>
        <v>0</v>
      </c>
      <c r="V101" s="9"/>
      <c r="W101" s="12">
        <f>SUM($C$38:C101)</f>
        <v>127823.21283287003</v>
      </c>
      <c r="X101" s="11"/>
      <c r="Y101" s="10">
        <f>SUM($CH$30:CH95)</f>
        <v>32940.465450647702</v>
      </c>
      <c r="Z101" s="9"/>
      <c r="AA101" s="9"/>
      <c r="AB101" s="9"/>
      <c r="AG101" s="1" t="s">
        <v>0</v>
      </c>
      <c r="CF101">
        <f>SUM(CF100+1)</f>
        <v>70</v>
      </c>
      <c r="CG101" s="22" t="str">
        <f>IF(CM100&lt;1,"",$CJ$7)</f>
        <v/>
      </c>
      <c r="CH101" s="21" t="str">
        <f>IF(CM100&lt;1,"",(CM100*(CG101*30)/360))</f>
        <v/>
      </c>
      <c r="CI101" s="5" t="str">
        <f>IF(CM100&lt;1,"",$CJ$9)</f>
        <v/>
      </c>
      <c r="CJ101" s="21" t="str">
        <f>IF(CM100&lt;1,"",$CJ$12)</f>
        <v/>
      </c>
      <c r="CK101" s="21">
        <f>IF(CM100&lt;1,0,CK89)</f>
        <v>0</v>
      </c>
      <c r="CL101" s="21">
        <f>IF(CM100&lt;1,0,(CI101+CJ101+CK101)-CH101)</f>
        <v>0</v>
      </c>
      <c r="CM101" s="21">
        <f>IF(CM100-CL101&lt;1,0,CM100-CL101)</f>
        <v>0</v>
      </c>
      <c r="CO101" s="4">
        <f>(CR100*($CO$36*13.85))/360</f>
        <v>912.86561519632164</v>
      </c>
      <c r="CP101" s="5">
        <f>$D$38/2</f>
        <v>1342.0540575303476</v>
      </c>
      <c r="CQ101" s="5">
        <f>CP101-CO101</f>
        <v>429.18844233402592</v>
      </c>
      <c r="CR101" s="4">
        <f>IF(CR100-CQ101&lt;0,0,CR100-CQ101)</f>
        <v>474129.10971026641</v>
      </c>
      <c r="CS101" s="6">
        <f>IF(CR100&lt;1,"",CS100+1)</f>
        <v>64</v>
      </c>
    </row>
    <row r="102" spans="1:97" hidden="1" x14ac:dyDescent="0.25">
      <c r="A102" s="6"/>
      <c r="B102" s="20">
        <f>IF(M101&lt;1,"",$E$7)</f>
        <v>0.05</v>
      </c>
      <c r="C102" s="17">
        <f>IF(M101&lt;1,0,(M101*(B102*30)/360))</f>
        <v>1900.1678894541064</v>
      </c>
      <c r="D102" s="19">
        <f>IF(M101 &gt; 1, IF(M101-D101&lt;1,(M101+C102),$E$9), 0)</f>
        <v>2684.1081150606951</v>
      </c>
      <c r="E102" s="17">
        <f>IF(M101&lt;1,"",$E$16)</f>
        <v>0</v>
      </c>
      <c r="F102" s="17"/>
      <c r="G102" s="17"/>
      <c r="H102" s="17"/>
      <c r="I102" s="17"/>
      <c r="J102" s="17"/>
      <c r="K102" s="17">
        <f>IF(M101&gt;1,IF(K90&gt;1,IF(M101&lt;$E$17,(M101-D102+C102),K90),0),0)</f>
        <v>0</v>
      </c>
      <c r="L102" s="17">
        <f>IF(M101&lt;1,0,IF((D102+E102+K102)-C102&gt;=(M101),(M101),(D102+E102+K102)-C102))</f>
        <v>783.94022560658868</v>
      </c>
      <c r="M102" s="18">
        <f>IF(M101-L102&lt;1,0,M101-L102)</f>
        <v>455256.35324337892</v>
      </c>
      <c r="N102" s="17"/>
      <c r="Q102" s="7"/>
      <c r="R102" s="11"/>
      <c r="S102" s="23">
        <f>S101-($S$97-$S$109)/12</f>
        <v>438481.21255333198</v>
      </c>
      <c r="T102" s="13"/>
      <c r="U102" s="10">
        <f>CM96</f>
        <v>0</v>
      </c>
      <c r="V102" s="9"/>
      <c r="W102" s="12">
        <f>SUM($C$38:C102)</f>
        <v>129723.38072232415</v>
      </c>
      <c r="X102" s="11"/>
      <c r="Y102" s="10">
        <f>SUM($CH$30:CH96)</f>
        <v>32940.465450647702</v>
      </c>
      <c r="Z102" s="9"/>
      <c r="AA102" s="9"/>
      <c r="AB102" s="9"/>
      <c r="AG102" s="1" t="s">
        <v>0</v>
      </c>
      <c r="CF102">
        <f>SUM(CF101+1)</f>
        <v>71</v>
      </c>
      <c r="CG102" s="22" t="str">
        <f>IF(CM101&lt;1,"",$CJ$7)</f>
        <v/>
      </c>
      <c r="CH102" s="21" t="str">
        <f>IF(CM101&lt;1,"",(CM101*(CG102*30)/360))</f>
        <v/>
      </c>
      <c r="CI102" s="5" t="str">
        <f>IF(CM101&lt;1,"",$CJ$9)</f>
        <v/>
      </c>
      <c r="CJ102" s="21" t="str">
        <f>IF(CM101&lt;1,"",$CJ$12)</f>
        <v/>
      </c>
      <c r="CK102" s="21">
        <f>IF(CM101&lt;1,0,CK90)</f>
        <v>0</v>
      </c>
      <c r="CL102" s="21">
        <f>IF(CM101&lt;1,0,(CI102+CJ102+CK102)-CH102)</f>
        <v>0</v>
      </c>
      <c r="CM102" s="21">
        <f>IF(CM101-CL102&lt;1,0,CM101-CL102)</f>
        <v>0</v>
      </c>
      <c r="CO102" s="4">
        <f>(CR101*($CO$36*13.85))/360</f>
        <v>912.04002353988744</v>
      </c>
      <c r="CP102" s="5">
        <f>$D$38/2</f>
        <v>1342.0540575303476</v>
      </c>
      <c r="CQ102" s="5">
        <f>CP102-CO102</f>
        <v>430.01403399046012</v>
      </c>
      <c r="CR102" s="4">
        <f>IF(CR101-CQ102&lt;0,0,CR101-CQ102)</f>
        <v>473699.09567627596</v>
      </c>
      <c r="CS102" s="6">
        <f>IF(CR101&lt;1,"",CS101+1)</f>
        <v>65</v>
      </c>
    </row>
    <row r="103" spans="1:97" hidden="1" x14ac:dyDescent="0.25">
      <c r="A103" s="6"/>
      <c r="B103" s="20">
        <f>IF(M102&lt;1,"",$E$7)</f>
        <v>0.05</v>
      </c>
      <c r="C103" s="17">
        <f>IF(M102&lt;1,0,(M102*(B103*30)/360))</f>
        <v>1896.9014718474123</v>
      </c>
      <c r="D103" s="19">
        <f>IF(M102 &gt; 1, IF(M102-D102&lt;1,(M102+C103),$E$9), 0)</f>
        <v>2684.1081150606951</v>
      </c>
      <c r="E103" s="17">
        <f>IF(M102&lt;1,"",$E$16)</f>
        <v>0</v>
      </c>
      <c r="F103" s="17"/>
      <c r="G103" s="17"/>
      <c r="H103" s="17"/>
      <c r="I103" s="17"/>
      <c r="J103" s="17"/>
      <c r="K103" s="17">
        <f>IF(M102&gt;1,IF(K91&gt;1,IF(M102&lt;$E$17,(M102-D103+C103),K91),0),0)</f>
        <v>0</v>
      </c>
      <c r="L103" s="17">
        <f>IF(M102&lt;1,0,IF((D103+E103+K103)-C103&gt;=(M102),(M102),(D103+E103+K103)-C103))</f>
        <v>787.20664321328286</v>
      </c>
      <c r="M103" s="18">
        <f>IF(M102-L103&lt;1,0,M102-L103)</f>
        <v>454469.14660016564</v>
      </c>
      <c r="N103" s="17"/>
      <c r="Q103" s="7"/>
      <c r="R103" s="11"/>
      <c r="S103" s="23">
        <f>S102-($S$97-$S$109)/12</f>
        <v>437397.69282999565</v>
      </c>
      <c r="T103" s="13"/>
      <c r="U103" s="10">
        <f>CM97</f>
        <v>0</v>
      </c>
      <c r="V103" s="9"/>
      <c r="W103" s="12">
        <f>SUM($C$38:C103)</f>
        <v>131620.28219417157</v>
      </c>
      <c r="X103" s="11"/>
      <c r="Y103" s="10">
        <f>SUM($CH$30:CH97)</f>
        <v>32940.465450647702</v>
      </c>
      <c r="Z103" s="9"/>
      <c r="AA103" s="9"/>
      <c r="AB103" s="9"/>
      <c r="AG103" s="1" t="s">
        <v>0</v>
      </c>
      <c r="CF103">
        <f>SUM(CF102+1)</f>
        <v>72</v>
      </c>
      <c r="CG103" s="22" t="str">
        <f>IF(CM102&lt;1,"",$CJ$7)</f>
        <v/>
      </c>
      <c r="CH103" s="21" t="str">
        <f>IF(CM102&lt;1,"",(CM102*(CG103*30)/360))</f>
        <v/>
      </c>
      <c r="CI103" s="5" t="str">
        <f>IF(CM102&lt;1,"",$CJ$9)</f>
        <v/>
      </c>
      <c r="CJ103" s="21" t="str">
        <f>IF(CM102&lt;1,"",$CJ$12)</f>
        <v/>
      </c>
      <c r="CK103" s="21">
        <f>IF(CM102&lt;1,0,CK91)</f>
        <v>0</v>
      </c>
      <c r="CL103" s="21">
        <f>IF(CM102&lt;1,0,(CI103+CJ103+CK103)-CH103)</f>
        <v>0</v>
      </c>
      <c r="CM103" s="21">
        <f>IF(CM102-CL103&lt;1,0,CM102-CL103)</f>
        <v>0</v>
      </c>
      <c r="CO103" s="4">
        <f>(CR102*($CO$36*13.85))/360</f>
        <v>911.21284376616973</v>
      </c>
      <c r="CP103" s="5">
        <f>$D$38/2</f>
        <v>1342.0540575303476</v>
      </c>
      <c r="CQ103" s="5">
        <f>CP103-CO103</f>
        <v>430.84121376417784</v>
      </c>
      <c r="CR103" s="4">
        <f>IF(CR102-CQ103&lt;0,0,CR102-CQ103)</f>
        <v>473268.2544625118</v>
      </c>
      <c r="CS103" s="6">
        <f>IF(CR102&lt;1,"",CS102+1)</f>
        <v>66</v>
      </c>
    </row>
    <row r="104" spans="1:97" hidden="1" x14ac:dyDescent="0.25">
      <c r="A104" s="6"/>
      <c r="B104" s="20">
        <f>IF(M103&lt;1,"",$E$7)</f>
        <v>0.05</v>
      </c>
      <c r="C104" s="17">
        <f>IF(M103&lt;1,0,(M103*(B104*30)/360))</f>
        <v>1893.6214441673569</v>
      </c>
      <c r="D104" s="19">
        <f>IF(M103 &gt; 1, IF(M103-D103&lt;1,(M103+C104),$E$9), 0)</f>
        <v>2684.1081150606951</v>
      </c>
      <c r="E104" s="17">
        <f>IF(M103&lt;1,"",$E$16)</f>
        <v>0</v>
      </c>
      <c r="F104" s="17"/>
      <c r="G104" s="17"/>
      <c r="H104" s="17"/>
      <c r="I104" s="17"/>
      <c r="J104" s="17"/>
      <c r="K104" s="17">
        <f>IF(M103&gt;1,IF(K92&gt;1,IF(M103&lt;$E$17,(M103-D104+C104),K92),0),0)</f>
        <v>0</v>
      </c>
      <c r="L104" s="17">
        <f>IF(M103&lt;1,0,IF((D104+E104+K104)-C104&gt;=(M103),(M103),(D104+E104+K104)-C104))</f>
        <v>790.48667089333821</v>
      </c>
      <c r="M104" s="18">
        <f>IF(M103-L104&lt;1,0,M103-L104)</f>
        <v>453678.65992927231</v>
      </c>
      <c r="N104" s="17"/>
      <c r="Q104" s="7"/>
      <c r="R104" s="11"/>
      <c r="S104" s="23">
        <f>S103-($S$97-$S$109)/12</f>
        <v>436314.17310665932</v>
      </c>
      <c r="T104" s="13"/>
      <c r="U104" s="10">
        <f>CM98</f>
        <v>0</v>
      </c>
      <c r="V104" s="9"/>
      <c r="W104" s="12">
        <f>SUM($C$38:C104)</f>
        <v>133513.90363833893</v>
      </c>
      <c r="X104" s="11"/>
      <c r="Y104" s="10">
        <f>SUM($CH$30:CH98)</f>
        <v>32940.465450647702</v>
      </c>
      <c r="Z104" s="9"/>
      <c r="AA104" s="9"/>
      <c r="AB104" s="9"/>
      <c r="AG104" s="1" t="s">
        <v>0</v>
      </c>
      <c r="CF104">
        <f>SUM(CF103+1)</f>
        <v>73</v>
      </c>
      <c r="CG104" s="22" t="str">
        <f>IF(CM103&lt;1,"",$CJ$7)</f>
        <v/>
      </c>
      <c r="CH104" s="21" t="str">
        <f>IF(CM103&lt;1,"",(CM103*(CG104*30)/360))</f>
        <v/>
      </c>
      <c r="CI104" s="5" t="str">
        <f>IF(CM103&lt;1,"",$CJ$9)</f>
        <v/>
      </c>
      <c r="CJ104" s="21" t="str">
        <f>IF(CM103&lt;1,"",$CJ$12)</f>
        <v/>
      </c>
      <c r="CK104" s="21">
        <f>IF(CM103&lt;1,0,CK92)</f>
        <v>0</v>
      </c>
      <c r="CL104" s="21">
        <f>IF(CM103&lt;1,0,(CI104+CJ104+CK104)-CH104)</f>
        <v>0</v>
      </c>
      <c r="CM104" s="21">
        <f>IF(CM103-CL104&lt;1,0,CM103-CL104)</f>
        <v>0</v>
      </c>
      <c r="CO104" s="4">
        <f>(CR103*($CO$36*13.85))/360</f>
        <v>910.38407282024843</v>
      </c>
      <c r="CP104" s="5">
        <f>$D$38/2</f>
        <v>1342.0540575303476</v>
      </c>
      <c r="CQ104" s="5">
        <f>CP104-CO104</f>
        <v>431.66998471009913</v>
      </c>
      <c r="CR104" s="4">
        <f>IF(CR103-CQ104&lt;0,0,CR103-CQ104)</f>
        <v>472836.58447780169</v>
      </c>
      <c r="CS104" s="6">
        <f>IF(CR103&lt;1,"",CS103+1)</f>
        <v>67</v>
      </c>
    </row>
    <row r="105" spans="1:97" hidden="1" x14ac:dyDescent="0.25">
      <c r="A105" s="6"/>
      <c r="B105" s="20">
        <f>IF(M104&lt;1,"",$E$7)</f>
        <v>0.05</v>
      </c>
      <c r="C105" s="17">
        <f>IF(M104&lt;1,0,(M104*(B105*30)/360))</f>
        <v>1890.3277497053014</v>
      </c>
      <c r="D105" s="19">
        <f>IF(M104 &gt; 1, IF(M104-D104&lt;1,(M104+C105),$E$9), 0)</f>
        <v>2684.1081150606951</v>
      </c>
      <c r="E105" s="17">
        <f>IF(M104&lt;1,"",$E$16)</f>
        <v>0</v>
      </c>
      <c r="F105" s="17"/>
      <c r="G105" s="17"/>
      <c r="H105" s="17"/>
      <c r="I105" s="17"/>
      <c r="J105" s="17"/>
      <c r="K105" s="17">
        <f>IF(M104&gt;1,IF(K93&gt;1,IF(M104&lt;$E$17,(M104-D105+C105),K93),0),0)</f>
        <v>0</v>
      </c>
      <c r="L105" s="17">
        <f>IF(M104&lt;1,0,IF((D105+E105+K105)-C105&gt;=(M104),(M104),(D105+E105+K105)-C105))</f>
        <v>793.78036535539377</v>
      </c>
      <c r="M105" s="18">
        <f>IF(M104-L105&lt;1,0,M104-L105)</f>
        <v>452884.87956391694</v>
      </c>
      <c r="N105" s="17"/>
      <c r="Q105" s="7"/>
      <c r="R105" s="11"/>
      <c r="S105" s="23">
        <f>S104-($S$97-$S$109)/12</f>
        <v>435230.65338332299</v>
      </c>
      <c r="T105" s="13"/>
      <c r="U105" s="10">
        <f>CM99</f>
        <v>0</v>
      </c>
      <c r="V105" s="9"/>
      <c r="W105" s="12">
        <f>SUM($C$38:C105)</f>
        <v>135404.23138804422</v>
      </c>
      <c r="X105" s="11"/>
      <c r="Y105" s="10">
        <f>SUM($CH$30:CH99)</f>
        <v>32940.465450647702</v>
      </c>
      <c r="Z105" s="9"/>
      <c r="AA105" s="9"/>
      <c r="AB105" s="9"/>
      <c r="AG105" s="1" t="s">
        <v>0</v>
      </c>
      <c r="CF105">
        <f>SUM(CF104+1)</f>
        <v>74</v>
      </c>
      <c r="CG105" s="22" t="str">
        <f>IF(CM104&lt;1,"",$CJ$7)</f>
        <v/>
      </c>
      <c r="CH105" s="21" t="str">
        <f>IF(CM104&lt;1,"",(CM104*(CG105*30)/360))</f>
        <v/>
      </c>
      <c r="CI105" s="5" t="str">
        <f>IF(CM104&lt;1,"",$CJ$9)</f>
        <v/>
      </c>
      <c r="CJ105" s="21" t="str">
        <f>IF(CM104&lt;1,"",$CJ$12)</f>
        <v/>
      </c>
      <c r="CK105" s="21">
        <f>IF(CM104&lt;1,0,CK93)</f>
        <v>0</v>
      </c>
      <c r="CL105" s="21">
        <f>IF(CM104&lt;1,0,(CI105+CJ105+CK105)-CH105)</f>
        <v>0</v>
      </c>
      <c r="CM105" s="21">
        <f>IF(CM104-CL105&lt;1,0,CM104-CL105)</f>
        <v>0</v>
      </c>
      <c r="CO105" s="4">
        <f>(CR104*($CO$36*13.85))/360</f>
        <v>909.55370764132692</v>
      </c>
      <c r="CP105" s="5">
        <f>$D$38/2</f>
        <v>1342.0540575303476</v>
      </c>
      <c r="CQ105" s="5">
        <f>CP105-CO105</f>
        <v>432.50034988902064</v>
      </c>
      <c r="CR105" s="4">
        <f>IF(CR104-CQ105&lt;0,0,CR104-CQ105)</f>
        <v>472404.08412791265</v>
      </c>
      <c r="CS105" s="6">
        <f>IF(CR104&lt;1,"",CS104+1)</f>
        <v>68</v>
      </c>
    </row>
    <row r="106" spans="1:97" hidden="1" x14ac:dyDescent="0.25">
      <c r="A106" s="6"/>
      <c r="B106" s="20">
        <f>IF(M105&lt;1,"",$E$7)</f>
        <v>0.05</v>
      </c>
      <c r="C106" s="17">
        <f>IF(M105&lt;1,0,(M105*(B106*30)/360))</f>
        <v>1887.0203315163205</v>
      </c>
      <c r="D106" s="19">
        <f>IF(M105 &gt; 1, IF(M105-D105&lt;1,(M105+C106),$E$9), 0)</f>
        <v>2684.1081150606951</v>
      </c>
      <c r="E106" s="17">
        <f>IF(M105&lt;1,"",$E$16)</f>
        <v>0</v>
      </c>
      <c r="F106" s="17"/>
      <c r="G106" s="17"/>
      <c r="H106" s="17"/>
      <c r="I106" s="17"/>
      <c r="J106" s="17"/>
      <c r="K106" s="17">
        <f>IF(M105&gt;1,IF(K94&gt;1,IF(M105&lt;$E$17,(M105-D106+C106),K94),0),0)</f>
        <v>0</v>
      </c>
      <c r="L106" s="17">
        <f>IF(M105&lt;1,0,IF((D106+E106+K106)-C106&gt;=(M105),(M105),(D106+E106+K106)-C106))</f>
        <v>797.08778354437459</v>
      </c>
      <c r="M106" s="18">
        <f>IF(M105-L106&lt;1,0,M105-L106)</f>
        <v>452087.79178037256</v>
      </c>
      <c r="N106" s="17"/>
      <c r="Q106" s="7"/>
      <c r="R106" s="11"/>
      <c r="S106" s="23">
        <f>S105-($S$97-$S$109)/12</f>
        <v>434147.13365998666</v>
      </c>
      <c r="T106" s="13"/>
      <c r="U106" s="10">
        <f>CM100</f>
        <v>0</v>
      </c>
      <c r="V106" s="9"/>
      <c r="W106" s="12">
        <f>SUM($C$38:C106)</f>
        <v>137291.25171956053</v>
      </c>
      <c r="X106" s="11"/>
      <c r="Y106" s="10">
        <f>SUM($CH$30:CH100)</f>
        <v>32940.465450647702</v>
      </c>
      <c r="Z106" s="9"/>
      <c r="AA106" s="9"/>
      <c r="AB106" s="9"/>
      <c r="AG106" s="1" t="s">
        <v>0</v>
      </c>
      <c r="CF106">
        <f>SUM(CF105+1)</f>
        <v>75</v>
      </c>
      <c r="CG106" s="22" t="str">
        <f>IF(CM105&lt;1,"",$CJ$7)</f>
        <v/>
      </c>
      <c r="CH106" s="21" t="str">
        <f>IF(CM105&lt;1,"",(CM105*(CG106*30)/360))</f>
        <v/>
      </c>
      <c r="CI106" s="5" t="str">
        <f>IF(CM105&lt;1,"",$CJ$9)</f>
        <v/>
      </c>
      <c r="CJ106" s="21" t="str">
        <f>IF(CM105&lt;1,"",$CJ$12)</f>
        <v/>
      </c>
      <c r="CK106" s="21">
        <f>IF(CM105&lt;1,0,CK94)</f>
        <v>0</v>
      </c>
      <c r="CL106" s="21">
        <f>IF(CM105&lt;1,0,(CI106+CJ106+CK106)-CH106)</f>
        <v>0</v>
      </c>
      <c r="CM106" s="21">
        <f>IF(CM105-CL106&lt;1,0,CM105-CL106)</f>
        <v>0</v>
      </c>
      <c r="CO106" s="4">
        <f>(CR105*($CO$36*13.85))/360</f>
        <v>908.72174516272094</v>
      </c>
      <c r="CP106" s="5">
        <f>$D$38/2</f>
        <v>1342.0540575303476</v>
      </c>
      <c r="CQ106" s="5">
        <f>CP106-CO106</f>
        <v>433.33231236762663</v>
      </c>
      <c r="CR106" s="4">
        <f>IF(CR105-CQ106&lt;0,0,CR105-CQ106)</f>
        <v>471970.75181554502</v>
      </c>
      <c r="CS106" s="6">
        <f>IF(CR105&lt;1,"",CS105+1)</f>
        <v>69</v>
      </c>
    </row>
    <row r="107" spans="1:97" hidden="1" x14ac:dyDescent="0.25">
      <c r="A107" s="6"/>
      <c r="B107" s="20">
        <f>IF(M106&lt;1,"",$E$7)</f>
        <v>0.05</v>
      </c>
      <c r="C107" s="17">
        <f>IF(M106&lt;1,0,(M106*(B107*30)/360))</f>
        <v>1883.6991324182188</v>
      </c>
      <c r="D107" s="19">
        <f>IF(M106 &gt; 1, IF(M106-D106&lt;1,(M106+C107),$E$9), 0)</f>
        <v>2684.1081150606951</v>
      </c>
      <c r="E107" s="17">
        <f>IF(M106&lt;1,"",$E$16)</f>
        <v>0</v>
      </c>
      <c r="F107" s="17"/>
      <c r="G107" s="17"/>
      <c r="H107" s="17"/>
      <c r="I107" s="17"/>
      <c r="J107" s="17"/>
      <c r="K107" s="17">
        <f>IF(M106&gt;1,IF(K95&gt;1,IF(M106&lt;$E$17,(M106-D107+C107),K95),0),0)</f>
        <v>0</v>
      </c>
      <c r="L107" s="17">
        <f>IF(M106&lt;1,0,IF((D107+E107+K107)-C107&gt;=(M106),(M106),(D107+E107+K107)-C107))</f>
        <v>800.4089826424763</v>
      </c>
      <c r="M107" s="18">
        <f>IF(M106-L107&lt;1,0,M106-L107)</f>
        <v>451287.3827977301</v>
      </c>
      <c r="N107" s="17"/>
      <c r="Q107" s="7"/>
      <c r="R107" s="11"/>
      <c r="S107" s="23">
        <f>S106-($S$97-$S$109)/12</f>
        <v>433063.61393665033</v>
      </c>
      <c r="T107" s="13"/>
      <c r="U107" s="10">
        <f>CM101</f>
        <v>0</v>
      </c>
      <c r="V107" s="9"/>
      <c r="W107" s="12">
        <f>SUM($C$38:C107)</f>
        <v>139174.95085197876</v>
      </c>
      <c r="X107" s="11"/>
      <c r="Y107" s="10">
        <f>SUM($CH$30:CH101)</f>
        <v>32940.465450647702</v>
      </c>
      <c r="Z107" s="9"/>
      <c r="AA107" s="9"/>
      <c r="AB107" s="9"/>
      <c r="AG107" s="1" t="s">
        <v>0</v>
      </c>
      <c r="CF107">
        <f>SUM(CF106+1)</f>
        <v>76</v>
      </c>
      <c r="CG107" s="22" t="str">
        <f>IF(CM106&lt;1,"",$CJ$7)</f>
        <v/>
      </c>
      <c r="CH107" s="21" t="str">
        <f>IF(CM106&lt;1,"",(CM106*(CG107*30)/360))</f>
        <v/>
      </c>
      <c r="CI107" s="5" t="str">
        <f>IF(CM106&lt;1,"",$CJ$9)</f>
        <v/>
      </c>
      <c r="CJ107" s="21" t="str">
        <f>IF(CM106&lt;1,"",$CJ$12)</f>
        <v/>
      </c>
      <c r="CK107" s="21">
        <f>IF(CM106&lt;1,0,CK95)</f>
        <v>0</v>
      </c>
      <c r="CL107" s="21">
        <f>IF(CM106&lt;1,0,(CI107+CJ107+CK107)-CH107)</f>
        <v>0</v>
      </c>
      <c r="CM107" s="21">
        <f>IF(CM106-CL107&lt;1,0,CM106-CL107)</f>
        <v>0</v>
      </c>
      <c r="CO107" s="4">
        <f>(CR106*($CO$36*13.85))/360</f>
        <v>907.888182311847</v>
      </c>
      <c r="CP107" s="5">
        <f>$D$38/2</f>
        <v>1342.0540575303476</v>
      </c>
      <c r="CQ107" s="5">
        <f>CP107-CO107</f>
        <v>434.16587521850056</v>
      </c>
      <c r="CR107" s="4">
        <f>IF(CR106-CQ107&lt;0,0,CR106-CQ107)</f>
        <v>471536.58594032651</v>
      </c>
      <c r="CS107" s="6">
        <f>IF(CR106&lt;1,"",CS106+1)</f>
        <v>70</v>
      </c>
    </row>
    <row r="108" spans="1:97" hidden="1" x14ac:dyDescent="0.25">
      <c r="A108" s="6"/>
      <c r="B108" s="20">
        <f>IF(M107&lt;1,"",$E$7)</f>
        <v>0.05</v>
      </c>
      <c r="C108" s="17">
        <f>IF(M107&lt;1,0,(M107*(B108*30)/360))</f>
        <v>1880.3640949905421</v>
      </c>
      <c r="D108" s="19">
        <f>IF(M107 &gt; 1, IF(M107-D107&lt;1,(M107+C108),$E$9), 0)</f>
        <v>2684.1081150606951</v>
      </c>
      <c r="E108" s="17">
        <f>IF(M107&lt;1,"",$E$16)</f>
        <v>0</v>
      </c>
      <c r="F108" s="17"/>
      <c r="G108" s="17"/>
      <c r="H108" s="17"/>
      <c r="I108" s="17"/>
      <c r="J108" s="17"/>
      <c r="K108" s="17">
        <f>IF(M107&gt;1,IF(K96&gt;1,IF(M107&lt;$E$17,(M107-D108+C108),K96),0),0)</f>
        <v>0</v>
      </c>
      <c r="L108" s="17">
        <f>IF(M107&lt;1,0,IF((D108+E108+K108)-C108&gt;=(M107),(M107),(D108+E108+K108)-C108))</f>
        <v>803.74402007015306</v>
      </c>
      <c r="M108" s="18">
        <f>IF(M107-L108&lt;1,0,M107-L108)</f>
        <v>450483.63877765997</v>
      </c>
      <c r="N108" s="17"/>
      <c r="Q108" s="7"/>
      <c r="R108" s="11"/>
      <c r="S108" s="23">
        <f>S107-($S$97-$S$109)/12</f>
        <v>431980.09421331401</v>
      </c>
      <c r="T108" s="13"/>
      <c r="U108" s="10">
        <f>CM102</f>
        <v>0</v>
      </c>
      <c r="V108" s="9"/>
      <c r="W108" s="12">
        <f>SUM($C$38:C108)</f>
        <v>141055.3149469693</v>
      </c>
      <c r="X108" s="11"/>
      <c r="Y108" s="10">
        <f>SUM($CH$30:CH102)</f>
        <v>32940.465450647702</v>
      </c>
      <c r="Z108" s="9"/>
      <c r="AA108" s="9"/>
      <c r="AB108" s="9"/>
      <c r="AG108" s="1" t="s">
        <v>0</v>
      </c>
      <c r="CF108">
        <f>SUM(CF107+1)</f>
        <v>77</v>
      </c>
      <c r="CG108" s="22" t="str">
        <f>IF(CM107&lt;1,"",$CJ$7)</f>
        <v/>
      </c>
      <c r="CH108" s="21" t="str">
        <f>IF(CM107&lt;1,"",(CM107*(CG108*30)/360))</f>
        <v/>
      </c>
      <c r="CI108" s="5" t="str">
        <f>IF(CM107&lt;1,"",$CJ$9)</f>
        <v/>
      </c>
      <c r="CJ108" s="21" t="str">
        <f>IF(CM107&lt;1,"",$CJ$12)</f>
        <v/>
      </c>
      <c r="CK108" s="21">
        <f>IF(CM107&lt;1,0,CK96)</f>
        <v>0</v>
      </c>
      <c r="CL108" s="21">
        <f>IF(CM107&lt;1,0,(CI108+CJ108+CK108)-CH108)</f>
        <v>0</v>
      </c>
      <c r="CM108" s="21">
        <f>IF(CM107-CL108&lt;1,0,CM107-CL108)</f>
        <v>0</v>
      </c>
      <c r="CO108" s="4">
        <f>(CR107*($CO$36*13.85))/360</f>
        <v>907.05301601021142</v>
      </c>
      <c r="CP108" s="5">
        <f>$D$38/2</f>
        <v>1342.0540575303476</v>
      </c>
      <c r="CQ108" s="5">
        <f>CP108-CO108</f>
        <v>435.00104152013614</v>
      </c>
      <c r="CR108" s="4">
        <f>IF(CR107-CQ108&lt;0,0,CR107-CQ108)</f>
        <v>471101.58489880635</v>
      </c>
      <c r="CS108" s="6">
        <f>IF(CR107&lt;1,"",CS107+1)</f>
        <v>71</v>
      </c>
    </row>
    <row r="109" spans="1:97" hidden="1" x14ac:dyDescent="0.25">
      <c r="A109" s="6"/>
      <c r="B109" s="20">
        <f>IF(M108&lt;1,"",$E$7)</f>
        <v>0.05</v>
      </c>
      <c r="C109" s="17">
        <f>IF(M108&lt;1,0,(M108*(B109*30)/360))</f>
        <v>1877.0151615735833</v>
      </c>
      <c r="D109" s="19">
        <f>IF(M108 &gt; 1, IF(M108-D108&lt;1,(M108+C109),$E$9), 0)</f>
        <v>2684.1081150606951</v>
      </c>
      <c r="E109" s="17">
        <f>IF(M108&lt;1,"",$E$16)</f>
        <v>0</v>
      </c>
      <c r="F109" s="17"/>
      <c r="G109" s="17"/>
      <c r="H109" s="17"/>
      <c r="I109" s="17"/>
      <c r="J109" s="17"/>
      <c r="K109" s="17">
        <f>IF(M108&gt;1,IF(K97&gt;1,IF(M108&lt;$E$17,(M108-D109+C109),K97),0),0)</f>
        <v>0</v>
      </c>
      <c r="L109" s="17">
        <f>IF(M108&lt;1,0,IF((D109+E109+K109)-C109&gt;=(M108),(M108),(D109+E109+K109)-C109))</f>
        <v>807.0929534871118</v>
      </c>
      <c r="M109" s="18">
        <f>IF(M108-L109&lt;1,0,M108-L109)</f>
        <v>449676.54582417285</v>
      </c>
      <c r="N109" s="17"/>
      <c r="Q109" s="7"/>
      <c r="R109" s="11" t="s">
        <v>0</v>
      </c>
      <c r="S109" s="23">
        <f>CR193</f>
        <v>430896.57448997739</v>
      </c>
      <c r="T109" s="13"/>
      <c r="U109" s="10">
        <f>CM103</f>
        <v>0</v>
      </c>
      <c r="V109" s="9"/>
      <c r="W109" s="12">
        <f>SUM($C$38:C109)</f>
        <v>142932.3301085429</v>
      </c>
      <c r="X109" s="11">
        <v>6</v>
      </c>
      <c r="Y109" s="10">
        <f>SUM($CH$30:CH103)</f>
        <v>32940.465450647702</v>
      </c>
      <c r="Z109" s="9"/>
      <c r="AA109" s="9"/>
      <c r="AB109" s="9"/>
      <c r="AG109" s="1" t="s">
        <v>0</v>
      </c>
      <c r="CF109">
        <f>SUM(CF108+1)</f>
        <v>78</v>
      </c>
      <c r="CG109" s="22" t="str">
        <f>IF(CM108&lt;1,"",$CJ$7)</f>
        <v/>
      </c>
      <c r="CH109" s="21" t="str">
        <f>IF(CM108&lt;1,"",(CM108*(CG109*30)/360))</f>
        <v/>
      </c>
      <c r="CI109" s="5" t="str">
        <f>IF(CM108&lt;1,"",$CJ$9)</f>
        <v/>
      </c>
      <c r="CJ109" s="21" t="str">
        <f>IF(CM108&lt;1,"",$CJ$12)</f>
        <v/>
      </c>
      <c r="CK109" s="21">
        <f>IF(CM108&lt;1,0,CK97)</f>
        <v>0</v>
      </c>
      <c r="CL109" s="21">
        <f>IF(CM108&lt;1,0,(CI109+CJ109+CK109)-CH109)</f>
        <v>0</v>
      </c>
      <c r="CM109" s="21">
        <f>IF(CM108-CL109&lt;1,0,CM108-CL109)</f>
        <v>0</v>
      </c>
      <c r="CO109" s="4">
        <f>(CR108*($CO$36*13.85))/360</f>
        <v>906.21624317339831</v>
      </c>
      <c r="CP109" s="5">
        <f>$D$38/2</f>
        <v>1342.0540575303476</v>
      </c>
      <c r="CQ109" s="5">
        <f>CP109-CO109</f>
        <v>435.83781435694925</v>
      </c>
      <c r="CR109" s="4">
        <f>IF(CR108-CQ109&lt;0,0,CR108-CQ109)</f>
        <v>470665.74708444939</v>
      </c>
      <c r="CS109" s="6">
        <f>IF(CR108&lt;1,"",CS108+1)</f>
        <v>72</v>
      </c>
    </row>
    <row r="110" spans="1:97" hidden="1" x14ac:dyDescent="0.25">
      <c r="A110" s="6"/>
      <c r="B110" s="20">
        <f>IF(M109&lt;1,"",$E$7)</f>
        <v>0.05</v>
      </c>
      <c r="C110" s="17">
        <f>IF(M109&lt;1,0,(M109*(B110*30)/360))</f>
        <v>1873.6522742673867</v>
      </c>
      <c r="D110" s="19">
        <f>IF(M109 &gt; 1, IF(M109-D109&lt;1,(M109+C110),$E$9), 0)</f>
        <v>2684.1081150606951</v>
      </c>
      <c r="E110" s="17">
        <f>IF(M109&lt;1,"",$E$16)</f>
        <v>0</v>
      </c>
      <c r="F110" s="17"/>
      <c r="G110" s="17"/>
      <c r="H110" s="17"/>
      <c r="I110" s="17"/>
      <c r="J110" s="17"/>
      <c r="K110" s="17">
        <f>IF(M109&gt;1,IF(K98&gt;1,IF(M109&lt;$E$17,(M109-D110+C110),K98),0),0)</f>
        <v>0</v>
      </c>
      <c r="L110" s="17">
        <f>IF(M109&lt;1,0,IF((D110+E110+K110)-C110&gt;=(M109),(M109),(D110+E110+K110)-C110))</f>
        <v>810.45584079330843</v>
      </c>
      <c r="M110" s="18">
        <f>IF(M109-L110&lt;1,0,M109-L110)</f>
        <v>448866.08998337953</v>
      </c>
      <c r="N110" s="17"/>
      <c r="Q110" s="7"/>
      <c r="R110" s="11"/>
      <c r="S110" s="23">
        <f>S109-($S$109-$S$121)/12</f>
        <v>429757.54042474349</v>
      </c>
      <c r="T110" s="13"/>
      <c r="U110" s="10">
        <f>CM104</f>
        <v>0</v>
      </c>
      <c r="V110" s="9"/>
      <c r="W110" s="12">
        <f>SUM($C$38:C110)</f>
        <v>144805.9823828103</v>
      </c>
      <c r="X110" s="11"/>
      <c r="Y110" s="10">
        <f>SUM($CH$30:CH104)</f>
        <v>32940.465450647702</v>
      </c>
      <c r="Z110" s="9"/>
      <c r="AA110" s="9"/>
      <c r="AB110" s="9"/>
      <c r="AG110" s="1" t="s">
        <v>0</v>
      </c>
      <c r="CF110">
        <f>SUM(CF109+1)</f>
        <v>79</v>
      </c>
      <c r="CG110" s="22" t="str">
        <f>IF(CM109&lt;1,"",$CJ$7)</f>
        <v/>
      </c>
      <c r="CH110" s="21" t="str">
        <f>IF(CM109&lt;1,"",(CM109*(CG110*30)/360))</f>
        <v/>
      </c>
      <c r="CI110" s="5" t="str">
        <f>IF(CM109&lt;1,"",$CJ$9)</f>
        <v/>
      </c>
      <c r="CJ110" s="21" t="str">
        <f>IF(CM109&lt;1,"",$CJ$12)</f>
        <v/>
      </c>
      <c r="CK110" s="21">
        <f>IF(CM109&lt;1,0,CK98)</f>
        <v>0</v>
      </c>
      <c r="CL110" s="21">
        <f>IF(CM109&lt;1,0,(CI110+CJ110+CK110)-CH110)</f>
        <v>0</v>
      </c>
      <c r="CM110" s="21">
        <f>IF(CM109-CL110&lt;1,0,CM109-CL110)</f>
        <v>0</v>
      </c>
      <c r="CO110" s="4">
        <f>(CR109*($CO$36*13.85))/360</f>
        <v>905.37786071105904</v>
      </c>
      <c r="CP110" s="5">
        <f>$D$38/2</f>
        <v>1342.0540575303476</v>
      </c>
      <c r="CQ110" s="5">
        <f>CP110-CO110</f>
        <v>436.67619681928852</v>
      </c>
      <c r="CR110" s="4">
        <f>IF(CR109-CQ110&lt;0,0,CR109-CQ110)</f>
        <v>470229.07088763011</v>
      </c>
      <c r="CS110" s="6">
        <f>IF(CR109&lt;1,"",CS109+1)</f>
        <v>73</v>
      </c>
    </row>
    <row r="111" spans="1:97" hidden="1" x14ac:dyDescent="0.25">
      <c r="A111" s="6"/>
      <c r="B111" s="20">
        <f>IF(M110&lt;1,"",$E$7)</f>
        <v>0.05</v>
      </c>
      <c r="C111" s="17">
        <f>IF(M110&lt;1,0,(M110*(B111*30)/360))</f>
        <v>1870.2753749307481</v>
      </c>
      <c r="D111" s="19">
        <f>IF(M110 &gt; 1, IF(M110-D110&lt;1,(M110+C111),$E$9), 0)</f>
        <v>2684.1081150606951</v>
      </c>
      <c r="E111" s="17">
        <f>IF(M110&lt;1,"",$E$16)</f>
        <v>0</v>
      </c>
      <c r="F111" s="17"/>
      <c r="G111" s="17"/>
      <c r="H111" s="17"/>
      <c r="I111" s="17"/>
      <c r="J111" s="17"/>
      <c r="K111" s="17">
        <f>IF(M110&gt;1,IF(K99&gt;1,IF(M110&lt;$E$17,(M110-D111+C111),K99),0),0)</f>
        <v>0</v>
      </c>
      <c r="L111" s="17">
        <f>IF(M110&lt;1,0,IF((D111+E111+K111)-C111&gt;=(M110),(M110),(D111+E111+K111)-C111))</f>
        <v>813.83274012994707</v>
      </c>
      <c r="M111" s="18">
        <f>IF(M110-L111&lt;1,0,M110-L111)</f>
        <v>448052.25724324957</v>
      </c>
      <c r="N111" s="17"/>
      <c r="Q111" s="7"/>
      <c r="R111" s="11"/>
      <c r="S111" s="23">
        <f>S110-($S$109-$S$121)/12</f>
        <v>428618.5063595096</v>
      </c>
      <c r="T111" s="13"/>
      <c r="U111" s="10">
        <f>CM105</f>
        <v>0</v>
      </c>
      <c r="V111" s="9"/>
      <c r="W111" s="12">
        <f>SUM($C$38:C111)</f>
        <v>146676.25775774106</v>
      </c>
      <c r="X111" s="11"/>
      <c r="Y111" s="10">
        <f>SUM($CH$30:CH105)</f>
        <v>32940.465450647702</v>
      </c>
      <c r="Z111" s="9"/>
      <c r="AA111" s="9"/>
      <c r="AB111" s="9"/>
      <c r="AG111" s="1" t="s">
        <v>0</v>
      </c>
      <c r="CF111">
        <f>SUM(CF110+1)</f>
        <v>80</v>
      </c>
      <c r="CG111" s="22" t="str">
        <f>IF(CM110&lt;1,"",$CJ$7)</f>
        <v/>
      </c>
      <c r="CH111" s="21" t="str">
        <f>IF(CM110&lt;1,"",(CM110*(CG111*30)/360))</f>
        <v/>
      </c>
      <c r="CI111" s="5" t="str">
        <f>IF(CM110&lt;1,"",$CJ$9)</f>
        <v/>
      </c>
      <c r="CJ111" s="21" t="str">
        <f>IF(CM110&lt;1,"",$CJ$12)</f>
        <v/>
      </c>
      <c r="CK111" s="21">
        <f>IF(CM110&lt;1,0,CK99)</f>
        <v>0</v>
      </c>
      <c r="CL111" s="21">
        <f>IF(CM110&lt;1,0,(CI111+CJ111+CK111)-CH111)</f>
        <v>0</v>
      </c>
      <c r="CM111" s="21">
        <f>IF(CM110-CL111&lt;1,0,CM110-CL111)</f>
        <v>0</v>
      </c>
      <c r="CO111" s="4">
        <f>(CR110*($CO$36*13.85))/360</f>
        <v>904.53786552689962</v>
      </c>
      <c r="CP111" s="5">
        <f>$D$38/2</f>
        <v>1342.0540575303476</v>
      </c>
      <c r="CQ111" s="5">
        <f>CP111-CO111</f>
        <v>437.51619200344794</v>
      </c>
      <c r="CR111" s="4">
        <f>IF(CR110-CQ111&lt;0,0,CR110-CQ111)</f>
        <v>469791.55469562666</v>
      </c>
      <c r="CS111" s="6">
        <f>IF(CR110&lt;1,"",CS110+1)</f>
        <v>74</v>
      </c>
    </row>
    <row r="112" spans="1:97" hidden="1" x14ac:dyDescent="0.25">
      <c r="A112" s="6"/>
      <c r="B112" s="20">
        <f>IF(M111&lt;1,"",$E$7)</f>
        <v>0.05</v>
      </c>
      <c r="C112" s="17">
        <f>IF(M111&lt;1,0,(M111*(B112*30)/360))</f>
        <v>1866.8844051802066</v>
      </c>
      <c r="D112" s="19">
        <f>IF(M111 &gt; 1, IF(M111-D111&lt;1,(M111+C112),$E$9), 0)</f>
        <v>2684.1081150606951</v>
      </c>
      <c r="E112" s="17">
        <f>IF(M111&lt;1,"",$E$16)</f>
        <v>0</v>
      </c>
      <c r="F112" s="17"/>
      <c r="G112" s="17"/>
      <c r="H112" s="17"/>
      <c r="I112" s="17"/>
      <c r="J112" s="17"/>
      <c r="K112" s="17">
        <f>IF(M111&gt;1,IF(K100&gt;1,IF(M111&lt;$E$17,(M111-D112+C112),K100),0),0)</f>
        <v>0</v>
      </c>
      <c r="L112" s="17">
        <f>IF(M111&lt;1,0,IF((D112+E112+K112)-C112&gt;=(M111),(M111),(D112+E112+K112)-C112))</f>
        <v>817.22370988048851</v>
      </c>
      <c r="M112" s="18">
        <f>IF(M111-L112&lt;1,0,M111-L112)</f>
        <v>447235.03353336907</v>
      </c>
      <c r="N112" s="17"/>
      <c r="Q112" s="7"/>
      <c r="R112" s="11"/>
      <c r="S112" s="23">
        <f>S111-($S$109-$S$121)/12</f>
        <v>427479.47229427571</v>
      </c>
      <c r="T112" s="13"/>
      <c r="U112" s="10">
        <f>CM106</f>
        <v>0</v>
      </c>
      <c r="V112" s="9"/>
      <c r="W112" s="12">
        <f>SUM($C$38:C112)</f>
        <v>148543.14216292126</v>
      </c>
      <c r="X112" s="11"/>
      <c r="Y112" s="10">
        <f>SUM($CH$30:CH106)</f>
        <v>32940.465450647702</v>
      </c>
      <c r="Z112" s="9"/>
      <c r="AA112" s="9"/>
      <c r="AB112" s="9"/>
      <c r="AG112" s="1" t="s">
        <v>0</v>
      </c>
      <c r="CF112">
        <f>SUM(CF111+1)</f>
        <v>81</v>
      </c>
      <c r="CG112" s="22" t="str">
        <f>IF(CM111&lt;1,"",$CJ$7)</f>
        <v/>
      </c>
      <c r="CH112" s="21" t="str">
        <f>IF(CM111&lt;1,"",(CM111*(CG112*30)/360))</f>
        <v/>
      </c>
      <c r="CI112" s="5" t="str">
        <f>IF(CM111&lt;1,"",$CJ$9)</f>
        <v/>
      </c>
      <c r="CJ112" s="21" t="str">
        <f>IF(CM111&lt;1,"",$CJ$12)</f>
        <v/>
      </c>
      <c r="CK112" s="21">
        <f>IF(CM111&lt;1,0,CK100)</f>
        <v>0</v>
      </c>
      <c r="CL112" s="21">
        <f>IF(CM111&lt;1,0,(CI112+CJ112+CK112)-CH112)</f>
        <v>0</v>
      </c>
      <c r="CM112" s="21">
        <f>IF(CM111-CL112&lt;1,0,CM111-CL112)</f>
        <v>0</v>
      </c>
      <c r="CO112" s="4">
        <f>(CR111*($CO$36*13.85))/360</f>
        <v>903.6962545186708</v>
      </c>
      <c r="CP112" s="5">
        <f>$D$38/2</f>
        <v>1342.0540575303476</v>
      </c>
      <c r="CQ112" s="5">
        <f>CP112-CO112</f>
        <v>438.35780301167676</v>
      </c>
      <c r="CR112" s="4">
        <f>IF(CR111-CQ112&lt;0,0,CR111-CQ112)</f>
        <v>469353.196892615</v>
      </c>
      <c r="CS112" s="6">
        <f>IF(CR111&lt;1,"",CS111+1)</f>
        <v>75</v>
      </c>
    </row>
    <row r="113" spans="1:97" hidden="1" x14ac:dyDescent="0.25">
      <c r="A113" s="6"/>
      <c r="B113" s="20">
        <f>IF(M112&lt;1,"",$E$7)</f>
        <v>0.05</v>
      </c>
      <c r="C113" s="17">
        <f>IF(M112&lt;1,0,(M112*(B113*30)/360))</f>
        <v>1863.4793063890377</v>
      </c>
      <c r="D113" s="19">
        <f>IF(M112 &gt; 1, IF(M112-D112&lt;1,(M112+C113),$E$9), 0)</f>
        <v>2684.1081150606951</v>
      </c>
      <c r="E113" s="17">
        <f>IF(M112&lt;1,"",$E$16)</f>
        <v>0</v>
      </c>
      <c r="F113" s="17"/>
      <c r="G113" s="17"/>
      <c r="H113" s="17"/>
      <c r="I113" s="17"/>
      <c r="J113" s="17"/>
      <c r="K113" s="17">
        <f>IF(M112&gt;1,IF(K101&gt;1,IF(M112&lt;$E$17,(M112-D113+C113),K101),0),0)</f>
        <v>0</v>
      </c>
      <c r="L113" s="17">
        <f>IF(M112&lt;1,0,IF((D113+E113+K113)-C113&gt;=(M112),(M112),(D113+E113+K113)-C113))</f>
        <v>820.62880867165745</v>
      </c>
      <c r="M113" s="18">
        <f>IF(M112-L113&lt;1,0,M112-L113)</f>
        <v>446414.40472469741</v>
      </c>
      <c r="N113" s="17"/>
      <c r="Q113" s="7"/>
      <c r="R113" s="11"/>
      <c r="S113" s="23">
        <f>S112-($S$109-$S$121)/12</f>
        <v>426340.43822904181</v>
      </c>
      <c r="T113" s="13"/>
      <c r="U113" s="10">
        <f>CM107</f>
        <v>0</v>
      </c>
      <c r="V113" s="9"/>
      <c r="W113" s="12">
        <f>SUM($C$38:C113)</f>
        <v>150406.62146931028</v>
      </c>
      <c r="X113" s="11"/>
      <c r="Y113" s="10">
        <f>SUM($CH$30:CH107)</f>
        <v>32940.465450647702</v>
      </c>
      <c r="Z113" s="9"/>
      <c r="AA113" s="9"/>
      <c r="AB113" s="9"/>
      <c r="AG113" s="1" t="s">
        <v>0</v>
      </c>
      <c r="CF113">
        <f>SUM(CF112+1)</f>
        <v>82</v>
      </c>
      <c r="CG113" s="22" t="str">
        <f>IF(CM112&lt;1,"",$CJ$7)</f>
        <v/>
      </c>
      <c r="CH113" s="21" t="str">
        <f>IF(CM112&lt;1,"",(CM112*(CG113*30)/360))</f>
        <v/>
      </c>
      <c r="CI113" s="5" t="str">
        <f>IF(CM112&lt;1,"",$CJ$9)</f>
        <v/>
      </c>
      <c r="CJ113" s="21" t="str">
        <f>IF(CM112&lt;1,"",$CJ$12)</f>
        <v/>
      </c>
      <c r="CK113" s="21">
        <f>IF(CM112&lt;1,0,CK101)</f>
        <v>0</v>
      </c>
      <c r="CL113" s="21">
        <f>IF(CM112&lt;1,0,(CI113+CJ113+CK113)-CH113)</f>
        <v>0</v>
      </c>
      <c r="CM113" s="21">
        <f>IF(CM112-CL113&lt;1,0,CM112-CL113)</f>
        <v>0</v>
      </c>
      <c r="CO113" s="4">
        <f>(CR112*($CO$36*13.85))/360</f>
        <v>902.85302457815533</v>
      </c>
      <c r="CP113" s="5">
        <f>$D$38/2</f>
        <v>1342.0540575303476</v>
      </c>
      <c r="CQ113" s="5">
        <f>CP113-CO113</f>
        <v>439.20103295219224</v>
      </c>
      <c r="CR113" s="4">
        <f>IF(CR112-CQ113&lt;0,0,CR112-CQ113)</f>
        <v>468913.99585966283</v>
      </c>
      <c r="CS113" s="6">
        <f>IF(CR112&lt;1,"",CS112+1)</f>
        <v>76</v>
      </c>
    </row>
    <row r="114" spans="1:97" hidden="1" x14ac:dyDescent="0.25">
      <c r="A114" s="6"/>
      <c r="B114" s="20">
        <f>IF(M113&lt;1,"",$E$7)</f>
        <v>0.05</v>
      </c>
      <c r="C114" s="17">
        <f>IF(M113&lt;1,0,(M113*(B114*30)/360))</f>
        <v>1860.0600196862392</v>
      </c>
      <c r="D114" s="19">
        <f>IF(M113 &gt; 1, IF(M113-D113&lt;1,(M113+C114),$E$9), 0)</f>
        <v>2684.1081150606951</v>
      </c>
      <c r="E114" s="17">
        <f>IF(M113&lt;1,"",$E$16)</f>
        <v>0</v>
      </c>
      <c r="F114" s="17"/>
      <c r="G114" s="17"/>
      <c r="H114" s="17"/>
      <c r="I114" s="17"/>
      <c r="J114" s="17"/>
      <c r="K114" s="17">
        <f>IF(M113&gt;1,IF(K102&gt;1,IF(M113&lt;$E$17,(M113-D114+C114),K102),0),0)</f>
        <v>0</v>
      </c>
      <c r="L114" s="17">
        <f>IF(M113&lt;1,0,IF((D114+E114+K114)-C114&gt;=(M113),(M113),(D114+E114+K114)-C114))</f>
        <v>824.0480953744559</v>
      </c>
      <c r="M114" s="18">
        <f>IF(M113-L114&lt;1,0,M113-L114)</f>
        <v>445590.35662932292</v>
      </c>
      <c r="N114" s="17"/>
      <c r="Q114" s="7"/>
      <c r="R114" s="11"/>
      <c r="S114" s="23">
        <f>S113-($S$109-$S$121)/12</f>
        <v>425201.40416380792</v>
      </c>
      <c r="T114" s="13"/>
      <c r="U114" s="10">
        <f>CM108</f>
        <v>0</v>
      </c>
      <c r="V114" s="9"/>
      <c r="W114" s="12">
        <f>SUM($C$38:C114)</f>
        <v>152266.68148899652</v>
      </c>
      <c r="X114" s="11"/>
      <c r="Y114" s="10">
        <f>SUM($CH$30:CH108)</f>
        <v>32940.465450647702</v>
      </c>
      <c r="Z114" s="9"/>
      <c r="AA114" s="9"/>
      <c r="AB114" s="9"/>
      <c r="AG114" s="1" t="s">
        <v>0</v>
      </c>
      <c r="CF114">
        <f>SUM(CF113+1)</f>
        <v>83</v>
      </c>
      <c r="CG114" s="22" t="str">
        <f>IF(CM113&lt;1,"",$CJ$7)</f>
        <v/>
      </c>
      <c r="CH114" s="21" t="str">
        <f>IF(CM113&lt;1,"",(CM113*(CG114*30)/360))</f>
        <v/>
      </c>
      <c r="CI114" s="5" t="str">
        <f>IF(CM113&lt;1,"",$CJ$9)</f>
        <v/>
      </c>
      <c r="CJ114" s="21" t="str">
        <f>IF(CM113&lt;1,"",$CJ$12)</f>
        <v/>
      </c>
      <c r="CK114" s="21">
        <f>IF(CM113&lt;1,0,CK102)</f>
        <v>0</v>
      </c>
      <c r="CL114" s="21">
        <f>IF(CM113&lt;1,0,(CI114+CJ114+CK114)-CH114)</f>
        <v>0</v>
      </c>
      <c r="CM114" s="21">
        <f>IF(CM113-CL114&lt;1,0,CM113-CL114)</f>
        <v>0</v>
      </c>
      <c r="CO114" s="4">
        <f>(CR113*($CO$36*13.85))/360</f>
        <v>902.00817259115706</v>
      </c>
      <c r="CP114" s="5">
        <f>$D$38/2</f>
        <v>1342.0540575303476</v>
      </c>
      <c r="CQ114" s="5">
        <f>CP114-CO114</f>
        <v>440.0458849391905</v>
      </c>
      <c r="CR114" s="4">
        <f>IF(CR113-CQ114&lt;0,0,CR113-CQ114)</f>
        <v>468473.94997472363</v>
      </c>
      <c r="CS114" s="6">
        <f>IF(CR113&lt;1,"",CS113+1)</f>
        <v>77</v>
      </c>
    </row>
    <row r="115" spans="1:97" hidden="1" x14ac:dyDescent="0.25">
      <c r="A115" s="6"/>
      <c r="B115" s="20">
        <f>IF(M114&lt;1,"",$E$7)</f>
        <v>0.05</v>
      </c>
      <c r="C115" s="17">
        <f>IF(M114&lt;1,0,(M114*(B115*30)/360))</f>
        <v>1856.6264859555122</v>
      </c>
      <c r="D115" s="19">
        <f>IF(M114 &gt; 1, IF(M114-D114&lt;1,(M114+C115),$E$9), 0)</f>
        <v>2684.1081150606951</v>
      </c>
      <c r="E115" s="17">
        <f>IF(M114&lt;1,"",$E$16)</f>
        <v>0</v>
      </c>
      <c r="F115" s="17"/>
      <c r="G115" s="17"/>
      <c r="H115" s="17"/>
      <c r="I115" s="17"/>
      <c r="J115" s="17"/>
      <c r="K115" s="17">
        <f>IF(M114&gt;1,IF(K103&gt;1,IF(M114&lt;$E$17,(M114-D115+C115),K103),0),0)</f>
        <v>0</v>
      </c>
      <c r="L115" s="17">
        <f>IF(M114&lt;1,0,IF((D115+E115+K115)-C115&gt;=(M114),(M114),(D115+E115+K115)-C115))</f>
        <v>827.48162910518295</v>
      </c>
      <c r="M115" s="18">
        <f>IF(M114-L115&lt;1,0,M114-L115)</f>
        <v>444762.87500021775</v>
      </c>
      <c r="N115" s="17"/>
      <c r="Q115" s="7"/>
      <c r="R115" s="11"/>
      <c r="S115" s="23">
        <f>S114-($S$109-$S$121)/12</f>
        <v>424062.37009857403</v>
      </c>
      <c r="T115" s="13"/>
      <c r="U115" s="10">
        <f>CM109</f>
        <v>0</v>
      </c>
      <c r="V115" s="9"/>
      <c r="W115" s="12">
        <f>SUM($C$38:C115)</f>
        <v>154123.30797495204</v>
      </c>
      <c r="X115" s="11"/>
      <c r="Y115" s="10">
        <f>SUM($CH$30:CH109)</f>
        <v>32940.465450647702</v>
      </c>
      <c r="Z115" s="9"/>
      <c r="AA115" s="9"/>
      <c r="AB115" s="9"/>
      <c r="AG115" s="1" t="s">
        <v>0</v>
      </c>
      <c r="CF115">
        <f>SUM(CF114+1)</f>
        <v>84</v>
      </c>
      <c r="CG115" s="22" t="str">
        <f>IF(CM114&lt;1,"",$CJ$7)</f>
        <v/>
      </c>
      <c r="CH115" s="21" t="str">
        <f>IF(CM114&lt;1,"",(CM114*(CG115*30)/360))</f>
        <v/>
      </c>
      <c r="CI115" s="5" t="str">
        <f>IF(CM114&lt;1,"",$CJ$9)</f>
        <v/>
      </c>
      <c r="CJ115" s="21" t="str">
        <f>IF(CM114&lt;1,"",$CJ$12)</f>
        <v/>
      </c>
      <c r="CK115" s="21">
        <f>IF(CM114&lt;1,0,CK103)</f>
        <v>0</v>
      </c>
      <c r="CL115" s="21">
        <f>IF(CM114&lt;1,0,(CI115+CJ115+CK115)-CH115)</f>
        <v>0</v>
      </c>
      <c r="CM115" s="21">
        <f>IF(CM114-CL115&lt;1,0,CM114-CL115)</f>
        <v>0</v>
      </c>
      <c r="CO115" s="4">
        <f>(CR114*($CO$36*13.85))/360</f>
        <v>901.16169543748924</v>
      </c>
      <c r="CP115" s="5">
        <f>$D$38/2</f>
        <v>1342.0540575303476</v>
      </c>
      <c r="CQ115" s="5">
        <f>CP115-CO115</f>
        <v>440.89236209285832</v>
      </c>
      <c r="CR115" s="4">
        <f>IF(CR114-CQ115&lt;0,0,CR114-CQ115)</f>
        <v>468033.05761263077</v>
      </c>
      <c r="CS115" s="6">
        <f>IF(CR114&lt;1,"",CS114+1)</f>
        <v>78</v>
      </c>
    </row>
    <row r="116" spans="1:97" hidden="1" x14ac:dyDescent="0.25">
      <c r="A116" s="6"/>
      <c r="B116" s="20">
        <f>IF(M115&lt;1,"",$E$7)</f>
        <v>0.05</v>
      </c>
      <c r="C116" s="17">
        <f>IF(M115&lt;1,0,(M115*(B116*30)/360))</f>
        <v>1853.1786458342408</v>
      </c>
      <c r="D116" s="19">
        <f>IF(M115 &gt; 1, IF(M115-D115&lt;1,(M115+C116),$E$9), 0)</f>
        <v>2684.1081150606951</v>
      </c>
      <c r="E116" s="17">
        <f>IF(M115&lt;1,"",$E$16)</f>
        <v>0</v>
      </c>
      <c r="F116" s="17"/>
      <c r="G116" s="17"/>
      <c r="H116" s="17"/>
      <c r="I116" s="17"/>
      <c r="J116" s="17"/>
      <c r="K116" s="17">
        <f>IF(M115&gt;1,IF(K104&gt;1,IF(M115&lt;$E$17,(M115-D116+C116),K104),0),0)</f>
        <v>0</v>
      </c>
      <c r="L116" s="17">
        <f>IF(M115&lt;1,0,IF((D116+E116+K116)-C116&gt;=(M115),(M115),(D116+E116+K116)-C116))</f>
        <v>830.92946922645433</v>
      </c>
      <c r="M116" s="18">
        <f>IF(M115-L116&lt;1,0,M115-L116)</f>
        <v>443931.9455309913</v>
      </c>
      <c r="N116" s="17"/>
      <c r="Q116" s="7"/>
      <c r="R116" s="11"/>
      <c r="S116" s="23">
        <f>S115-($S$109-$S$121)/12</f>
        <v>422923.33603334014</v>
      </c>
      <c r="T116" s="13"/>
      <c r="U116" s="10">
        <f>CM110</f>
        <v>0</v>
      </c>
      <c r="V116" s="9"/>
      <c r="W116" s="12">
        <f>SUM($C$38:C116)</f>
        <v>155976.48662078628</v>
      </c>
      <c r="X116" s="11"/>
      <c r="Y116" s="10">
        <f>SUM($CH$30:CH110)</f>
        <v>32940.465450647702</v>
      </c>
      <c r="Z116" s="9"/>
      <c r="AA116" s="9"/>
      <c r="AB116" s="9"/>
      <c r="AG116" s="1" t="s">
        <v>0</v>
      </c>
      <c r="CF116">
        <f>SUM(CF115+1)</f>
        <v>85</v>
      </c>
      <c r="CG116" s="22" t="str">
        <f>IF(CM115&lt;1,"",$CJ$7)</f>
        <v/>
      </c>
      <c r="CH116" s="21" t="str">
        <f>IF(CM115&lt;1,"",(CM115*(CG116*30)/360))</f>
        <v/>
      </c>
      <c r="CI116" s="5" t="str">
        <f>IF(CM115&lt;1,"",$CJ$9)</f>
        <v/>
      </c>
      <c r="CJ116" s="21" t="str">
        <f>IF(CM115&lt;1,"",$CJ$12)</f>
        <v/>
      </c>
      <c r="CK116" s="21">
        <f>IF(CM115&lt;1,0,CK104)</f>
        <v>0</v>
      </c>
      <c r="CL116" s="21">
        <f>IF(CM115&lt;1,0,(CI116+CJ116+CK116)-CH116)</f>
        <v>0</v>
      </c>
      <c r="CM116" s="21">
        <f>IF(CM115-CL116&lt;1,0,CM115-CL116)</f>
        <v>0</v>
      </c>
      <c r="CO116" s="4">
        <f>(CR115*($CO$36*13.85))/360</f>
        <v>900.31358999096324</v>
      </c>
      <c r="CP116" s="5">
        <f>$D$38/2</f>
        <v>1342.0540575303476</v>
      </c>
      <c r="CQ116" s="5">
        <f>CP116-CO116</f>
        <v>441.74046753938433</v>
      </c>
      <c r="CR116" s="4">
        <f>IF(CR115-CQ116&lt;0,0,CR115-CQ116)</f>
        <v>467591.31714509137</v>
      </c>
      <c r="CS116" s="6">
        <f>IF(CR115&lt;1,"",CS115+1)</f>
        <v>79</v>
      </c>
    </row>
    <row r="117" spans="1:97" hidden="1" x14ac:dyDescent="0.25">
      <c r="A117" s="6"/>
      <c r="B117" s="20">
        <f>IF(M116&lt;1,"",$E$7)</f>
        <v>0.05</v>
      </c>
      <c r="C117" s="17">
        <f>IF(M116&lt;1,0,(M116*(B117*30)/360))</f>
        <v>1849.7164397124639</v>
      </c>
      <c r="D117" s="19">
        <f>IF(M116 &gt; 1, IF(M116-D116&lt;1,(M116+C117),$E$9), 0)</f>
        <v>2684.1081150606951</v>
      </c>
      <c r="E117" s="17">
        <f>IF(M116&lt;1,"",$E$16)</f>
        <v>0</v>
      </c>
      <c r="F117" s="17"/>
      <c r="G117" s="17"/>
      <c r="H117" s="17"/>
      <c r="I117" s="17"/>
      <c r="J117" s="17"/>
      <c r="K117" s="17">
        <f>IF(M116&gt;1,IF(K105&gt;1,IF(M116&lt;$E$17,(M116-D117+C117),K105),0),0)</f>
        <v>0</v>
      </c>
      <c r="L117" s="17">
        <f>IF(M116&lt;1,0,IF((D117+E117+K117)-C117&gt;=(M116),(M116),(D117+E117+K117)-C117))</f>
        <v>834.39167534823127</v>
      </c>
      <c r="M117" s="18">
        <f>IF(M116-L117&lt;1,0,M116-L117)</f>
        <v>443097.55385564308</v>
      </c>
      <c r="N117" s="17"/>
      <c r="Q117" s="7"/>
      <c r="R117" s="11"/>
      <c r="S117" s="23">
        <f>S116-($S$109-$S$121)/12</f>
        <v>421784.30196810624</v>
      </c>
      <c r="T117" s="13"/>
      <c r="U117" s="10">
        <f>CM111</f>
        <v>0</v>
      </c>
      <c r="V117" s="9"/>
      <c r="W117" s="12">
        <f>SUM($C$38:C117)</f>
        <v>157826.20306049875</v>
      </c>
      <c r="X117" s="11"/>
      <c r="Y117" s="10">
        <f>SUM($CH$30:CH111)</f>
        <v>32940.465450647702</v>
      </c>
      <c r="Z117" s="9"/>
      <c r="AA117" s="9"/>
      <c r="AB117" s="9"/>
      <c r="AG117" s="1" t="s">
        <v>0</v>
      </c>
      <c r="CF117">
        <f>SUM(CF116+1)</f>
        <v>86</v>
      </c>
      <c r="CG117" s="22" t="str">
        <f>IF(CM116&lt;1,"",$CJ$7)</f>
        <v/>
      </c>
      <c r="CH117" s="21" t="str">
        <f>IF(CM116&lt;1,"",(CM116*(CG117*30)/360))</f>
        <v/>
      </c>
      <c r="CI117" s="5" t="str">
        <f>IF(CM116&lt;1,"",$CJ$9)</f>
        <v/>
      </c>
      <c r="CJ117" s="21" t="str">
        <f>IF(CM116&lt;1,"",$CJ$12)</f>
        <v/>
      </c>
      <c r="CK117" s="21">
        <f>IF(CM116&lt;1,0,CK105)</f>
        <v>0</v>
      </c>
      <c r="CL117" s="21">
        <f>IF(CM116&lt;1,0,(CI117+CJ117+CK117)-CH117)</f>
        <v>0</v>
      </c>
      <c r="CM117" s="21">
        <f>IF(CM116-CL117&lt;1,0,CM116-CL117)</f>
        <v>0</v>
      </c>
      <c r="CO117" s="4">
        <f>(CR116*($CO$36*13.85))/360</f>
        <v>899.46385311937706</v>
      </c>
      <c r="CP117" s="5">
        <f>$D$38/2</f>
        <v>1342.0540575303476</v>
      </c>
      <c r="CQ117" s="5">
        <f>CP117-CO117</f>
        <v>442.5902044109705</v>
      </c>
      <c r="CR117" s="4">
        <f>IF(CR116-CQ117&lt;0,0,CR116-CQ117)</f>
        <v>467148.72694068041</v>
      </c>
      <c r="CS117" s="6">
        <f>IF(CR116&lt;1,"",CS116+1)</f>
        <v>80</v>
      </c>
    </row>
    <row r="118" spans="1:97" hidden="1" x14ac:dyDescent="0.25">
      <c r="A118" s="6"/>
      <c r="B118" s="20">
        <f>IF(M117&lt;1,"",$E$7)</f>
        <v>0.05</v>
      </c>
      <c r="C118" s="17">
        <f>IF(M117&lt;1,0,(M117*(B118*30)/360))</f>
        <v>1846.2398077318462</v>
      </c>
      <c r="D118" s="19">
        <f>IF(M117 &gt; 1, IF(M117-D117&lt;1,(M117+C118),$E$9), 0)</f>
        <v>2684.1081150606951</v>
      </c>
      <c r="E118" s="17">
        <f>IF(M117&lt;1,"",$E$16)</f>
        <v>0</v>
      </c>
      <c r="F118" s="17"/>
      <c r="G118" s="17"/>
      <c r="H118" s="17"/>
      <c r="I118" s="17"/>
      <c r="J118" s="17"/>
      <c r="K118" s="17">
        <f>IF(M117&gt;1,IF(K106&gt;1,IF(M117&lt;$E$17,(M117-D118+C118),K106),0),0)</f>
        <v>0</v>
      </c>
      <c r="L118" s="17">
        <f>IF(M117&lt;1,0,IF((D118+E118+K118)-C118&gt;=(M117),(M117),(D118+E118+K118)-C118))</f>
        <v>837.86830732884891</v>
      </c>
      <c r="M118" s="18">
        <f>IF(M117-L118&lt;1,0,M117-L118)</f>
        <v>442259.68554831424</v>
      </c>
      <c r="N118" s="17"/>
      <c r="Q118" s="7"/>
      <c r="R118" s="11"/>
      <c r="S118" s="23">
        <f>S117-($S$109-$S$121)/12</f>
        <v>420645.26790287235</v>
      </c>
      <c r="T118" s="13"/>
      <c r="U118" s="10">
        <f>CM112</f>
        <v>0</v>
      </c>
      <c r="V118" s="9"/>
      <c r="W118" s="12">
        <f>SUM($C$38:C118)</f>
        <v>159672.4428682306</v>
      </c>
      <c r="X118" s="11"/>
      <c r="Y118" s="10">
        <f>SUM($CH$30:CH112)</f>
        <v>32940.465450647702</v>
      </c>
      <c r="Z118" s="9"/>
      <c r="AA118" s="9"/>
      <c r="AB118" s="9"/>
      <c r="AG118" s="1" t="s">
        <v>0</v>
      </c>
      <c r="CF118">
        <f>SUM(CF117+1)</f>
        <v>87</v>
      </c>
      <c r="CG118" s="22" t="str">
        <f>IF(CM117&lt;1,"",$CJ$7)</f>
        <v/>
      </c>
      <c r="CH118" s="21" t="str">
        <f>IF(CM117&lt;1,"",(CM117*(CG118*30)/360))</f>
        <v/>
      </c>
      <c r="CI118" s="5" t="str">
        <f>IF(CM117&lt;1,"",$CJ$9)</f>
        <v/>
      </c>
      <c r="CJ118" s="21" t="str">
        <f>IF(CM117&lt;1,"",$CJ$12)</f>
        <v/>
      </c>
      <c r="CK118" s="21">
        <f>IF(CM117&lt;1,0,CK106)</f>
        <v>0</v>
      </c>
      <c r="CL118" s="21">
        <f>IF(CM117&lt;1,0,(CI118+CJ118+CK118)-CH118)</f>
        <v>0</v>
      </c>
      <c r="CM118" s="21">
        <f>IF(CM117-CL118&lt;1,0,CM117-CL118)</f>
        <v>0</v>
      </c>
      <c r="CO118" s="4">
        <f>(CR117*($CO$36*13.85))/360</f>
        <v>898.61248168450334</v>
      </c>
      <c r="CP118" s="5">
        <f>$D$38/2</f>
        <v>1342.0540575303476</v>
      </c>
      <c r="CQ118" s="5">
        <f>CP118-CO118</f>
        <v>443.44157584584423</v>
      </c>
      <c r="CR118" s="4">
        <f>IF(CR117-CQ118&lt;0,0,CR117-CQ118)</f>
        <v>466705.28536483459</v>
      </c>
      <c r="CS118" s="6">
        <f>IF(CR117&lt;1,"",CS117+1)</f>
        <v>81</v>
      </c>
    </row>
    <row r="119" spans="1:97" hidden="1" x14ac:dyDescent="0.25">
      <c r="A119" s="6"/>
      <c r="B119" s="20">
        <f>IF(M118&lt;1,"",$E$7)</f>
        <v>0.05</v>
      </c>
      <c r="C119" s="17">
        <f>IF(M118&lt;1,0,(M118*(B119*30)/360))</f>
        <v>1842.7486897846425</v>
      </c>
      <c r="D119" s="19">
        <f>IF(M118 &gt; 1, IF(M118-D118&lt;1,(M118+C119),$E$9), 0)</f>
        <v>2684.1081150606951</v>
      </c>
      <c r="E119" s="17">
        <f>IF(M118&lt;1,"",$E$16)</f>
        <v>0</v>
      </c>
      <c r="F119" s="17"/>
      <c r="G119" s="17"/>
      <c r="H119" s="17"/>
      <c r="I119" s="17"/>
      <c r="J119" s="17"/>
      <c r="K119" s="17">
        <f>IF(M118&gt;1,IF(K107&gt;1,IF(M118&lt;$E$17,(M118-D119+C119),K107),0),0)</f>
        <v>0</v>
      </c>
      <c r="L119" s="17">
        <f>IF(M118&lt;1,0,IF((D119+E119+K119)-C119&gt;=(M118),(M118),(D119+E119+K119)-C119))</f>
        <v>841.35942527605266</v>
      </c>
      <c r="M119" s="18">
        <f>IF(M118-L119&lt;1,0,M118-L119)</f>
        <v>441418.32612303819</v>
      </c>
      <c r="N119" s="17"/>
      <c r="Q119" s="7"/>
      <c r="R119" s="11"/>
      <c r="S119" s="23">
        <f>S118-($S$109-$S$121)/12</f>
        <v>419506.23383763846</v>
      </c>
      <c r="T119" s="13"/>
      <c r="U119" s="10">
        <f>CM113</f>
        <v>0</v>
      </c>
      <c r="V119" s="9"/>
      <c r="W119" s="12">
        <f>SUM($C$38:C119)</f>
        <v>161515.19155801524</v>
      </c>
      <c r="X119" s="11"/>
      <c r="Y119" s="10">
        <f>SUM($CH$30:CH113)</f>
        <v>32940.465450647702</v>
      </c>
      <c r="Z119" s="9"/>
      <c r="AA119" s="9"/>
      <c r="AB119" s="9"/>
      <c r="AG119" s="1" t="s">
        <v>0</v>
      </c>
      <c r="CF119">
        <f>SUM(CF118+1)</f>
        <v>88</v>
      </c>
      <c r="CG119" s="22" t="str">
        <f>IF(CM118&lt;1,"",$CJ$7)</f>
        <v/>
      </c>
      <c r="CH119" s="21" t="str">
        <f>IF(CM118&lt;1,"",(CM118*(CG119*30)/360))</f>
        <v/>
      </c>
      <c r="CI119" s="5" t="str">
        <f>IF(CM118&lt;1,"",$CJ$9)</f>
        <v/>
      </c>
      <c r="CJ119" s="21" t="str">
        <f>IF(CM118&lt;1,"",$CJ$12)</f>
        <v/>
      </c>
      <c r="CK119" s="21">
        <f>IF(CM118&lt;1,0,CK107)</f>
        <v>0</v>
      </c>
      <c r="CL119" s="21">
        <f>IF(CM118&lt;1,0,(CI119+CJ119+CK119)-CH119)</f>
        <v>0</v>
      </c>
      <c r="CM119" s="21">
        <f>IF(CM118-CL119&lt;1,0,CM118-CL119)</f>
        <v>0</v>
      </c>
      <c r="CO119" s="4">
        <f>(CR118*($CO$36*13.85))/360</f>
        <v>897.75947254207756</v>
      </c>
      <c r="CP119" s="5">
        <f>$D$38/2</f>
        <v>1342.0540575303476</v>
      </c>
      <c r="CQ119" s="5">
        <f>CP119-CO119</f>
        <v>444.29458498827</v>
      </c>
      <c r="CR119" s="4">
        <f>IF(CR118-CQ119&lt;0,0,CR118-CQ119)</f>
        <v>466260.99077984632</v>
      </c>
      <c r="CS119" s="6">
        <f>IF(CR118&lt;1,"",CS118+1)</f>
        <v>82</v>
      </c>
    </row>
    <row r="120" spans="1:97" hidden="1" x14ac:dyDescent="0.25">
      <c r="A120" s="6"/>
      <c r="B120" s="20">
        <f>IF(M119&lt;1,"",$E$7)</f>
        <v>0.05</v>
      </c>
      <c r="C120" s="17">
        <f>IF(M119&lt;1,0,(M119*(B120*30)/360))</f>
        <v>1839.243025512659</v>
      </c>
      <c r="D120" s="19">
        <f>IF(M119 &gt; 1, IF(M119-D119&lt;1,(M119+C120),$E$9), 0)</f>
        <v>2684.1081150606951</v>
      </c>
      <c r="E120" s="17">
        <f>IF(M119&lt;1,"",$E$16)</f>
        <v>0</v>
      </c>
      <c r="F120" s="17"/>
      <c r="G120" s="17"/>
      <c r="H120" s="17"/>
      <c r="I120" s="17"/>
      <c r="J120" s="17"/>
      <c r="K120" s="17">
        <f>IF(M119&gt;1,IF(K108&gt;1,IF(M119&lt;$E$17,(M119-D120+C120),K108),0),0)</f>
        <v>0</v>
      </c>
      <c r="L120" s="17">
        <f>IF(M119&lt;1,0,IF((D120+E120+K120)-C120&gt;=(M119),(M119),(D120+E120+K120)-C120))</f>
        <v>844.86508954803617</v>
      </c>
      <c r="M120" s="18">
        <f>IF(M119-L120&lt;1,0,M119-L120)</f>
        <v>440573.46103349014</v>
      </c>
      <c r="N120" s="17"/>
      <c r="Q120" s="7"/>
      <c r="R120" s="11"/>
      <c r="S120" s="23">
        <f>S119-($S$109-$S$121)/12</f>
        <v>418367.19977240457</v>
      </c>
      <c r="T120" s="13"/>
      <c r="U120" s="10">
        <f>CM114</f>
        <v>0</v>
      </c>
      <c r="V120" s="9"/>
      <c r="W120" s="12">
        <f>SUM($C$38:C120)</f>
        <v>163354.43458352791</v>
      </c>
      <c r="X120" s="11"/>
      <c r="Y120" s="10">
        <f>SUM($CH$30:CH114)</f>
        <v>32940.465450647702</v>
      </c>
      <c r="Z120" s="9"/>
      <c r="AA120" s="9"/>
      <c r="AB120" s="9"/>
      <c r="AG120" s="1" t="s">
        <v>0</v>
      </c>
      <c r="CF120">
        <f>SUM(CF119+1)</f>
        <v>89</v>
      </c>
      <c r="CG120" s="22" t="str">
        <f>IF(CM119&lt;1,"",$CJ$7)</f>
        <v/>
      </c>
      <c r="CH120" s="21" t="str">
        <f>IF(CM119&lt;1,"",(CM119*(CG120*30)/360))</f>
        <v/>
      </c>
      <c r="CI120" s="5" t="str">
        <f>IF(CM119&lt;1,"",$CJ$9)</f>
        <v/>
      </c>
      <c r="CJ120" s="21" t="str">
        <f>IF(CM119&lt;1,"",$CJ$12)</f>
        <v/>
      </c>
      <c r="CK120" s="21">
        <f>IF(CM119&lt;1,0,CK108)</f>
        <v>0</v>
      </c>
      <c r="CL120" s="21">
        <f>IF(CM119&lt;1,0,(CI120+CJ120+CK120)-CH120)</f>
        <v>0</v>
      </c>
      <c r="CM120" s="21">
        <f>IF(CM119-CL120&lt;1,0,CM119-CL120)</f>
        <v>0</v>
      </c>
      <c r="CO120" s="4">
        <f>(CR119*($CO$36*13.85))/360</f>
        <v>896.90482254178767</v>
      </c>
      <c r="CP120" s="5">
        <f>$D$38/2</f>
        <v>1342.0540575303476</v>
      </c>
      <c r="CQ120" s="5">
        <f>CP120-CO120</f>
        <v>445.1492349885599</v>
      </c>
      <c r="CR120" s="4">
        <f>IF(CR119-CQ120&lt;0,0,CR119-CQ120)</f>
        <v>465815.84154485777</v>
      </c>
      <c r="CS120" s="6">
        <f>IF(CR119&lt;1,"",CS119+1)</f>
        <v>83</v>
      </c>
    </row>
    <row r="121" spans="1:97" hidden="1" x14ac:dyDescent="0.25">
      <c r="A121" s="6"/>
      <c r="B121" s="20">
        <f>IF(M120&lt;1,"",$E$7)</f>
        <v>0.05</v>
      </c>
      <c r="C121" s="17">
        <f>IF(M120&lt;1,0,(M120*(B121*30)/360))</f>
        <v>1835.722754306209</v>
      </c>
      <c r="D121" s="19">
        <f>IF(M120 &gt; 1, IF(M120-D120&lt;1,(M120+C121),$E$9), 0)</f>
        <v>2684.1081150606951</v>
      </c>
      <c r="E121" s="17">
        <f>IF(M120&lt;1,"",$E$16)</f>
        <v>0</v>
      </c>
      <c r="F121" s="17"/>
      <c r="G121" s="17"/>
      <c r="H121" s="17"/>
      <c r="I121" s="17"/>
      <c r="J121" s="17"/>
      <c r="K121" s="17">
        <f>IF(M120&gt;1,IF(K109&gt;1,IF(M120&lt;$E$17,(M120-D121+C121),K109),0),0)</f>
        <v>0</v>
      </c>
      <c r="L121" s="17">
        <f>IF(M120&lt;1,0,IF((D121+E121+K121)-C121&gt;=(M120),(M120),(D121+E121+K121)-C121))</f>
        <v>848.3853607544861</v>
      </c>
      <c r="M121" s="18">
        <f>IF(M120-L121&lt;1,0,M120-L121)</f>
        <v>439725.07567273563</v>
      </c>
      <c r="N121" s="17"/>
      <c r="Q121" s="7"/>
      <c r="R121" s="11" t="s">
        <v>0</v>
      </c>
      <c r="S121" s="23">
        <f>CR219</f>
        <v>417228.16570717091</v>
      </c>
      <c r="T121" s="13"/>
      <c r="U121" s="10">
        <f>CM115</f>
        <v>0</v>
      </c>
      <c r="V121" s="9"/>
      <c r="W121" s="12">
        <f>SUM($C$38:C121)</f>
        <v>165190.15733783413</v>
      </c>
      <c r="X121" s="11">
        <v>7</v>
      </c>
      <c r="Y121" s="10">
        <f>SUM($CH$30:CH115)</f>
        <v>32940.465450647702</v>
      </c>
      <c r="Z121" s="9"/>
      <c r="AA121" s="9"/>
      <c r="AB121" s="9"/>
      <c r="AG121" s="1" t="s">
        <v>0</v>
      </c>
      <c r="CF121">
        <f>SUM(CF120+1)</f>
        <v>90</v>
      </c>
      <c r="CG121" s="22" t="str">
        <f>IF(CM120&lt;1,"",$CJ$7)</f>
        <v/>
      </c>
      <c r="CH121" s="21" t="str">
        <f>IF(CM120&lt;1,"",(CM120*(CG121*30)/360))</f>
        <v/>
      </c>
      <c r="CI121" s="5" t="str">
        <f>IF(CM120&lt;1,"",$CJ$9)</f>
        <v/>
      </c>
      <c r="CJ121" s="21" t="str">
        <f>IF(CM120&lt;1,"",$CJ$12)</f>
        <v/>
      </c>
      <c r="CK121" s="21">
        <f>IF(CM120&lt;1,0,CK109)</f>
        <v>0</v>
      </c>
      <c r="CL121" s="21">
        <f>IF(CM120&lt;1,0,(CI121+CJ121+CK121)-CH121)</f>
        <v>0</v>
      </c>
      <c r="CM121" s="21">
        <f>IF(CM120-CL121&lt;1,0,CM120-CL121)</f>
        <v>0</v>
      </c>
      <c r="CO121" s="4">
        <f>(CR120*($CO$36*13.85))/360</f>
        <v>896.04852852726117</v>
      </c>
      <c r="CP121" s="5">
        <f>$D$38/2</f>
        <v>1342.0540575303476</v>
      </c>
      <c r="CQ121" s="5">
        <f>CP121-CO121</f>
        <v>446.00552900308639</v>
      </c>
      <c r="CR121" s="4">
        <f>IF(CR120-CQ121&lt;0,0,CR120-CQ121)</f>
        <v>465369.83601585467</v>
      </c>
      <c r="CS121" s="6">
        <f>IF(CR120&lt;1,"",CS120+1)</f>
        <v>84</v>
      </c>
    </row>
    <row r="122" spans="1:97" hidden="1" x14ac:dyDescent="0.25">
      <c r="A122" s="6"/>
      <c r="B122" s="20">
        <f>IF(M121&lt;1,"",$E$7)</f>
        <v>0.05</v>
      </c>
      <c r="C122" s="17">
        <f>IF(M121&lt;1,0,(M121*(B122*30)/360))</f>
        <v>1832.187815303065</v>
      </c>
      <c r="D122" s="19">
        <f>IF(M121 &gt; 1, IF(M121-D121&lt;1,(M121+C122),$E$9), 0)</f>
        <v>2684.1081150606951</v>
      </c>
      <c r="E122" s="17">
        <f>IF(M121&lt;1,"",$E$16)</f>
        <v>0</v>
      </c>
      <c r="F122" s="17"/>
      <c r="G122" s="17"/>
      <c r="H122" s="17"/>
      <c r="I122" s="17"/>
      <c r="J122" s="17"/>
      <c r="K122" s="17">
        <f>IF(M121&gt;1,IF(K110&gt;1,IF(M121&lt;$E$17,(M121-D122+C122),K110),0),0)</f>
        <v>0</v>
      </c>
      <c r="L122" s="17">
        <f>IF(M121&lt;1,0,IF((D122+E122+K122)-C122&gt;=(M121),(M121),(D122+E122+K122)-C122))</f>
        <v>851.92029975763012</v>
      </c>
      <c r="M122" s="18">
        <f>IF(M121-L122&lt;1,0,M121-L122)</f>
        <v>438873.15537297801</v>
      </c>
      <c r="N122" s="17"/>
      <c r="Q122" s="7"/>
      <c r="R122" s="11"/>
      <c r="S122" s="23">
        <f>S121-($S$121-$S$133)/12</f>
        <v>416030.77301203075</v>
      </c>
      <c r="T122" s="13"/>
      <c r="U122" s="10">
        <f>CM116</f>
        <v>0</v>
      </c>
      <c r="V122" s="9"/>
      <c r="W122" s="12">
        <f>SUM($C$38:C122)</f>
        <v>167022.3451531372</v>
      </c>
      <c r="X122" s="11"/>
      <c r="Y122" s="10">
        <f>SUM($CH$30:CH116)</f>
        <v>32940.465450647702</v>
      </c>
      <c r="Z122" s="9"/>
      <c r="AA122" s="9"/>
      <c r="AB122" s="9"/>
      <c r="AG122" s="1" t="s">
        <v>0</v>
      </c>
      <c r="CF122">
        <f>SUM(CF121+1)</f>
        <v>91</v>
      </c>
      <c r="CG122" s="22" t="str">
        <f>IF(CM121&lt;1,"",$CJ$7)</f>
        <v/>
      </c>
      <c r="CH122" s="21" t="str">
        <f>IF(CM121&lt;1,"",(CM121*(CG122*30)/360))</f>
        <v/>
      </c>
      <c r="CI122" s="5" t="str">
        <f>IF(CM121&lt;1,"",$CJ$9)</f>
        <v/>
      </c>
      <c r="CJ122" s="21" t="str">
        <f>IF(CM121&lt;1,"",$CJ$12)</f>
        <v/>
      </c>
      <c r="CK122" s="21">
        <f>IF(CM121&lt;1,0,CK110)</f>
        <v>0</v>
      </c>
      <c r="CL122" s="21">
        <f>IF(CM121&lt;1,0,(CI122+CJ122+CK122)-CH122)</f>
        <v>0</v>
      </c>
      <c r="CM122" s="21">
        <f>IF(CM121-CL122&lt;1,0,CM121-CL122)</f>
        <v>0</v>
      </c>
      <c r="CO122" s="4">
        <f>(CR121*($CO$36*13.85))/360</f>
        <v>895.1905873360538</v>
      </c>
      <c r="CP122" s="5">
        <f>$D$38/2</f>
        <v>1342.0540575303476</v>
      </c>
      <c r="CQ122" s="5">
        <f>CP122-CO122</f>
        <v>446.86347019429377</v>
      </c>
      <c r="CR122" s="4">
        <f>IF(CR121-CQ122&lt;0,0,CR121-CQ122)</f>
        <v>464922.97254566039</v>
      </c>
      <c r="CS122" s="6">
        <f>IF(CR121&lt;1,"",CS121+1)</f>
        <v>85</v>
      </c>
    </row>
    <row r="123" spans="1:97" hidden="1" x14ac:dyDescent="0.25">
      <c r="A123" s="6"/>
      <c r="B123" s="20">
        <f>IF(M122&lt;1,"",$E$7)</f>
        <v>0.05</v>
      </c>
      <c r="C123" s="17">
        <f>IF(M122&lt;1,0,(M122*(B123*30)/360))</f>
        <v>1828.6381473874085</v>
      </c>
      <c r="D123" s="19">
        <f>IF(M122 &gt; 1, IF(M122-D122&lt;1,(M122+C123),$E$9), 0)</f>
        <v>2684.1081150606951</v>
      </c>
      <c r="E123" s="17">
        <f>IF(M122&lt;1,"",$E$16)</f>
        <v>0</v>
      </c>
      <c r="F123" s="17"/>
      <c r="G123" s="17"/>
      <c r="H123" s="17"/>
      <c r="I123" s="17"/>
      <c r="J123" s="17"/>
      <c r="K123" s="17">
        <f>IF(M122&gt;1,IF(K111&gt;1,IF(M122&lt;$E$17,(M122-D123+C123),K111),0),0)</f>
        <v>0</v>
      </c>
      <c r="L123" s="17">
        <f>IF(M122&lt;1,0,IF((D123+E123+K123)-C123&gt;=(M122),(M122),(D123+E123+K123)-C123))</f>
        <v>855.46996767328665</v>
      </c>
      <c r="M123" s="18">
        <f>IF(M122-L123&lt;1,0,M122-L123)</f>
        <v>438017.68540530471</v>
      </c>
      <c r="N123" s="17"/>
      <c r="Q123" s="7"/>
      <c r="R123" s="11"/>
      <c r="S123" s="23">
        <f>S122-($S$121-$S$133)/12</f>
        <v>414833.3803168906</v>
      </c>
      <c r="T123" s="13"/>
      <c r="U123" s="10">
        <f>CM117</f>
        <v>0</v>
      </c>
      <c r="V123" s="9"/>
      <c r="W123" s="12">
        <f>SUM($C$38:C123)</f>
        <v>168850.98330052462</v>
      </c>
      <c r="X123" s="11"/>
      <c r="Y123" s="10">
        <f>SUM($CH$30:CH117)</f>
        <v>32940.465450647702</v>
      </c>
      <c r="Z123" s="9"/>
      <c r="AA123" s="9"/>
      <c r="AB123" s="9"/>
      <c r="AG123" s="1" t="s">
        <v>0</v>
      </c>
      <c r="CF123">
        <f>SUM(CF122+1)</f>
        <v>92</v>
      </c>
      <c r="CG123" s="22" t="str">
        <f>IF(CM122&lt;1,"",$CJ$7)</f>
        <v/>
      </c>
      <c r="CH123" s="21" t="str">
        <f>IF(CM122&lt;1,"",(CM122*(CG123*30)/360))</f>
        <v/>
      </c>
      <c r="CI123" s="5" t="str">
        <f>IF(CM122&lt;1,"",$CJ$9)</f>
        <v/>
      </c>
      <c r="CJ123" s="21" t="str">
        <f>IF(CM122&lt;1,"",$CJ$12)</f>
        <v/>
      </c>
      <c r="CK123" s="21">
        <f>IF(CM122&lt;1,0,CK111)</f>
        <v>0</v>
      </c>
      <c r="CL123" s="21">
        <f>IF(CM122&lt;1,0,(CI123+CJ123+CK123)-CH123)</f>
        <v>0</v>
      </c>
      <c r="CM123" s="21">
        <f>IF(CM122-CL123&lt;1,0,CM122-CL123)</f>
        <v>0</v>
      </c>
      <c r="CO123" s="4">
        <f>(CR122*($CO$36*13.85))/360</f>
        <v>894.33099579963846</v>
      </c>
      <c r="CP123" s="5">
        <f>$D$38/2</f>
        <v>1342.0540575303476</v>
      </c>
      <c r="CQ123" s="5">
        <f>CP123-CO123</f>
        <v>447.72306173070911</v>
      </c>
      <c r="CR123" s="4">
        <f>IF(CR122-CQ123&lt;0,0,CR122-CQ123)</f>
        <v>464475.24948392966</v>
      </c>
      <c r="CS123" s="6">
        <f>IF(CR122&lt;1,"",CS122+1)</f>
        <v>86</v>
      </c>
    </row>
    <row r="124" spans="1:97" hidden="1" x14ac:dyDescent="0.25">
      <c r="A124" s="6"/>
      <c r="B124" s="20">
        <f>IF(M123&lt;1,"",$E$7)</f>
        <v>0.05</v>
      </c>
      <c r="C124" s="17">
        <f>IF(M123&lt;1,0,(M123*(B124*30)/360))</f>
        <v>1825.0736891887698</v>
      </c>
      <c r="D124" s="19">
        <f>IF(M123 &gt; 1, IF(M123-D123&lt;1,(M123+C124),$E$9), 0)</f>
        <v>2684.1081150606951</v>
      </c>
      <c r="E124" s="17">
        <f>IF(M123&lt;1,"",$E$16)</f>
        <v>0</v>
      </c>
      <c r="F124" s="17"/>
      <c r="G124" s="17"/>
      <c r="H124" s="17"/>
      <c r="I124" s="17"/>
      <c r="J124" s="17"/>
      <c r="K124" s="17">
        <f>IF(M123&gt;1,IF(K112&gt;1,IF(M123&lt;$E$17,(M123-D124+C124),K112),0),0)</f>
        <v>0</v>
      </c>
      <c r="L124" s="17">
        <f>IF(M123&lt;1,0,IF((D124+E124+K124)-C124&gt;=(M123),(M123),(D124+E124+K124)-C124))</f>
        <v>859.03442587192535</v>
      </c>
      <c r="M124" s="18">
        <f>IF(M123-L124&lt;1,0,M123-L124)</f>
        <v>437158.6509794328</v>
      </c>
      <c r="N124" s="17"/>
      <c r="Q124" s="7"/>
      <c r="R124" s="11"/>
      <c r="S124" s="23">
        <f>S123-($S$121-$S$133)/12</f>
        <v>413635.98762175045</v>
      </c>
      <c r="T124" s="13"/>
      <c r="U124" s="10">
        <f>CM118</f>
        <v>0</v>
      </c>
      <c r="V124" s="9"/>
      <c r="W124" s="12">
        <f>SUM($C$38:C124)</f>
        <v>170676.0569897134</v>
      </c>
      <c r="X124" s="11"/>
      <c r="Y124" s="10">
        <f>SUM($CH$30:CH118)</f>
        <v>32940.465450647702</v>
      </c>
      <c r="Z124" s="9"/>
      <c r="AA124" s="9"/>
      <c r="AB124" s="9"/>
      <c r="AG124" s="1" t="s">
        <v>0</v>
      </c>
      <c r="CF124">
        <f>SUM(CF123+1)</f>
        <v>93</v>
      </c>
      <c r="CG124" s="22" t="str">
        <f>IF(CM123&lt;1,"",$CJ$7)</f>
        <v/>
      </c>
      <c r="CH124" s="21" t="str">
        <f>IF(CM123&lt;1,"",(CM123*(CG124*30)/360))</f>
        <v/>
      </c>
      <c r="CI124" s="5" t="str">
        <f>IF(CM123&lt;1,"",$CJ$9)</f>
        <v/>
      </c>
      <c r="CJ124" s="21" t="str">
        <f>IF(CM123&lt;1,"",$CJ$12)</f>
        <v/>
      </c>
      <c r="CK124" s="21">
        <f>IF(CM123&lt;1,0,CK112)</f>
        <v>0</v>
      </c>
      <c r="CL124" s="21">
        <f>IF(CM123&lt;1,0,(CI124+CJ124+CK124)-CH124)</f>
        <v>0</v>
      </c>
      <c r="CM124" s="21">
        <f>IF(CM123-CL124&lt;1,0,CM123-CL124)</f>
        <v>0</v>
      </c>
      <c r="CO124" s="4">
        <f>(CR123*($CO$36*13.85))/360</f>
        <v>893.46975074339252</v>
      </c>
      <c r="CP124" s="5">
        <f>$D$38/2</f>
        <v>1342.0540575303476</v>
      </c>
      <c r="CQ124" s="5">
        <f>CP124-CO124</f>
        <v>448.58430678695504</v>
      </c>
      <c r="CR124" s="4">
        <f>IF(CR123-CQ124&lt;0,0,CR123-CQ124)</f>
        <v>464026.66517714271</v>
      </c>
      <c r="CS124" s="6">
        <f>IF(CR123&lt;1,"",CS123+1)</f>
        <v>87</v>
      </c>
    </row>
    <row r="125" spans="1:97" hidden="1" x14ac:dyDescent="0.25">
      <c r="A125" s="6"/>
      <c r="B125" s="20">
        <f>IF(M124&lt;1,"",$E$7)</f>
        <v>0.05</v>
      </c>
      <c r="C125" s="17">
        <f>IF(M124&lt;1,0,(M124*(B125*30)/360))</f>
        <v>1821.49437908097</v>
      </c>
      <c r="D125" s="19">
        <f>IF(M124 &gt; 1, IF(M124-D124&lt;1,(M124+C125),$E$9), 0)</f>
        <v>2684.1081150606951</v>
      </c>
      <c r="E125" s="17">
        <f>IF(M124&lt;1,"",$E$16)</f>
        <v>0</v>
      </c>
      <c r="F125" s="17"/>
      <c r="G125" s="17"/>
      <c r="H125" s="17"/>
      <c r="I125" s="17"/>
      <c r="J125" s="17"/>
      <c r="K125" s="17">
        <f>IF(M124&gt;1,IF(K113&gt;1,IF(M124&lt;$E$17,(M124-D125+C125),K113),0),0)</f>
        <v>0</v>
      </c>
      <c r="L125" s="17">
        <f>IF(M124&lt;1,0,IF((D125+E125+K125)-C125&gt;=(M124),(M124),(D125+E125+K125)-C125))</f>
        <v>862.61373597972511</v>
      </c>
      <c r="M125" s="18">
        <f>IF(M124-L125&lt;1,0,M124-L125)</f>
        <v>436296.03724345309</v>
      </c>
      <c r="N125" s="17"/>
      <c r="Q125" s="7"/>
      <c r="R125" s="11"/>
      <c r="S125" s="23">
        <f>S124-($S$121-$S$133)/12</f>
        <v>412438.5949266103</v>
      </c>
      <c r="T125" s="13"/>
      <c r="U125" s="10">
        <f>CM119</f>
        <v>0</v>
      </c>
      <c r="V125" s="9"/>
      <c r="W125" s="12">
        <f>SUM($C$38:C125)</f>
        <v>172497.55136879437</v>
      </c>
      <c r="X125" s="11"/>
      <c r="Y125" s="10">
        <f>SUM($CH$30:CH119)</f>
        <v>32940.465450647702</v>
      </c>
      <c r="Z125" s="9"/>
      <c r="AA125" s="9"/>
      <c r="AB125" s="9"/>
      <c r="AG125" s="1" t="s">
        <v>0</v>
      </c>
      <c r="CF125">
        <f>SUM(CF124+1)</f>
        <v>94</v>
      </c>
      <c r="CG125" s="22" t="str">
        <f>IF(CM124&lt;1,"",$CJ$7)</f>
        <v/>
      </c>
      <c r="CH125" s="21" t="str">
        <f>IF(CM124&lt;1,"",(CM124*(CG125*30)/360))</f>
        <v/>
      </c>
      <c r="CI125" s="5" t="str">
        <f>IF(CM124&lt;1,"",$CJ$9)</f>
        <v/>
      </c>
      <c r="CJ125" s="21" t="str">
        <f>IF(CM124&lt;1,"",$CJ$12)</f>
        <v/>
      </c>
      <c r="CK125" s="21">
        <f>IF(CM124&lt;1,0,CK113)</f>
        <v>0</v>
      </c>
      <c r="CL125" s="21">
        <f>IF(CM124&lt;1,0,(CI125+CJ125+CK125)-CH125)</f>
        <v>0</v>
      </c>
      <c r="CM125" s="21">
        <f>IF(CM124-CL125&lt;1,0,CM124-CL125)</f>
        <v>0</v>
      </c>
      <c r="CO125" s="4">
        <f>(CR124*($CO$36*13.85))/360</f>
        <v>892.60684898658701</v>
      </c>
      <c r="CP125" s="5">
        <f>$D$38/2</f>
        <v>1342.0540575303476</v>
      </c>
      <c r="CQ125" s="5">
        <f>CP125-CO125</f>
        <v>449.44720854376055</v>
      </c>
      <c r="CR125" s="4">
        <f>IF(CR124-CQ125&lt;0,0,CR124-CQ125)</f>
        <v>463577.21796859894</v>
      </c>
      <c r="CS125" s="6">
        <f>IF(CR124&lt;1,"",CS124+1)</f>
        <v>88</v>
      </c>
    </row>
    <row r="126" spans="1:97" hidden="1" x14ac:dyDescent="0.25">
      <c r="A126" s="6"/>
      <c r="B126" s="20">
        <f>IF(M125&lt;1,"",$E$7)</f>
        <v>0.05</v>
      </c>
      <c r="C126" s="17">
        <f>IF(M125&lt;1,0,(M125*(B126*30)/360))</f>
        <v>1817.9001551810545</v>
      </c>
      <c r="D126" s="19">
        <f>IF(M125 &gt; 1, IF(M125-D125&lt;1,(M125+C126),$E$9), 0)</f>
        <v>2684.1081150606951</v>
      </c>
      <c r="E126" s="17">
        <f>IF(M125&lt;1,"",$E$16)</f>
        <v>0</v>
      </c>
      <c r="F126" s="17"/>
      <c r="G126" s="17"/>
      <c r="H126" s="17"/>
      <c r="I126" s="17"/>
      <c r="J126" s="17"/>
      <c r="K126" s="17">
        <f>IF(M125&gt;1,IF(K114&gt;1,IF(M125&lt;$E$17,(M125-D126+C126),K114),0),0)</f>
        <v>0</v>
      </c>
      <c r="L126" s="17">
        <f>IF(M125&lt;1,0,IF((D126+E126+K126)-C126&gt;=(M125),(M125),(D126+E126+K126)-C126))</f>
        <v>866.20795987964061</v>
      </c>
      <c r="M126" s="18">
        <f>IF(M125-L126&lt;1,0,M125-L126)</f>
        <v>435429.82928357343</v>
      </c>
      <c r="N126" s="17"/>
      <c r="Q126" s="7"/>
      <c r="R126" s="11"/>
      <c r="S126" s="23">
        <f>S125-($S$121-$S$133)/12</f>
        <v>411241.20223147015</v>
      </c>
      <c r="T126" s="13"/>
      <c r="U126" s="10">
        <f>CM120</f>
        <v>0</v>
      </c>
      <c r="V126" s="9"/>
      <c r="W126" s="12">
        <f>SUM($C$38:C126)</f>
        <v>174315.45152397544</v>
      </c>
      <c r="X126" s="11"/>
      <c r="Y126" s="10">
        <f>SUM($CH$30:CH120)</f>
        <v>32940.465450647702</v>
      </c>
      <c r="Z126" s="9"/>
      <c r="AA126" s="9"/>
      <c r="AB126" s="9"/>
      <c r="AG126" s="1" t="s">
        <v>0</v>
      </c>
      <c r="CF126">
        <f>SUM(CF125+1)</f>
        <v>95</v>
      </c>
      <c r="CG126" s="22" t="str">
        <f>IF(CM125&lt;1,"",$CJ$7)</f>
        <v/>
      </c>
      <c r="CH126" s="21" t="str">
        <f>IF(CM125&lt;1,"",(CM125*(CG126*30)/360))</f>
        <v/>
      </c>
      <c r="CI126" s="5" t="str">
        <f>IF(CM125&lt;1,"",$CJ$9)</f>
        <v/>
      </c>
      <c r="CJ126" s="21" t="str">
        <f>IF(CM125&lt;1,"",$CJ$12)</f>
        <v/>
      </c>
      <c r="CK126" s="21">
        <f>IF(CM125&lt;1,0,CK114)</f>
        <v>0</v>
      </c>
      <c r="CL126" s="21">
        <f>IF(CM125&lt;1,0,(CI126+CJ126+CK126)-CH126)</f>
        <v>0</v>
      </c>
      <c r="CM126" s="21">
        <f>IF(CM125-CL126&lt;1,0,CM125-CL126)</f>
        <v>0</v>
      </c>
      <c r="CO126" s="4">
        <f>(CR125*($CO$36*13.85))/360</f>
        <v>891.74228734237431</v>
      </c>
      <c r="CP126" s="5">
        <f>$D$38/2</f>
        <v>1342.0540575303476</v>
      </c>
      <c r="CQ126" s="5">
        <f>CP126-CO126</f>
        <v>450.31177018797325</v>
      </c>
      <c r="CR126" s="4">
        <f>IF(CR125-CQ126&lt;0,0,CR125-CQ126)</f>
        <v>463126.90619841096</v>
      </c>
      <c r="CS126" s="6">
        <f>IF(CR125&lt;1,"",CS125+1)</f>
        <v>89</v>
      </c>
    </row>
    <row r="127" spans="1:97" hidden="1" x14ac:dyDescent="0.25">
      <c r="A127" s="6"/>
      <c r="B127" s="20">
        <f>IF(M126&lt;1,"",$E$7)</f>
        <v>0.05</v>
      </c>
      <c r="C127" s="17">
        <f>IF(M126&lt;1,0,(M126*(B127*30)/360))</f>
        <v>1814.2909553482227</v>
      </c>
      <c r="D127" s="19">
        <f>IF(M126 &gt; 1, IF(M126-D126&lt;1,(M126+C127),$E$9), 0)</f>
        <v>2684.1081150606951</v>
      </c>
      <c r="E127" s="17">
        <f>IF(M126&lt;1,"",$E$16)</f>
        <v>0</v>
      </c>
      <c r="F127" s="17"/>
      <c r="G127" s="17"/>
      <c r="H127" s="17"/>
      <c r="I127" s="17"/>
      <c r="J127" s="17"/>
      <c r="K127" s="17">
        <f>IF(M126&gt;1,IF(K115&gt;1,IF(M126&lt;$E$17,(M126-D127+C127),K115),0),0)</f>
        <v>0</v>
      </c>
      <c r="L127" s="17">
        <f>IF(M126&lt;1,0,IF((D127+E127+K127)-C127&gt;=(M126),(M126),(D127+E127+K127)-C127))</f>
        <v>869.8171597124724</v>
      </c>
      <c r="M127" s="18">
        <f>IF(M126-L127&lt;1,0,M126-L127)</f>
        <v>434560.01212386094</v>
      </c>
      <c r="N127" s="17"/>
      <c r="Q127" s="7"/>
      <c r="R127" s="11"/>
      <c r="S127" s="23">
        <f>S126-($S$121-$S$133)/12</f>
        <v>410043.80953632999</v>
      </c>
      <c r="T127" s="13"/>
      <c r="U127" s="10">
        <f>CM121</f>
        <v>0</v>
      </c>
      <c r="V127" s="9"/>
      <c r="W127" s="12">
        <f>SUM($C$38:C127)</f>
        <v>176129.74247932367</v>
      </c>
      <c r="X127" s="11"/>
      <c r="Y127" s="10">
        <f>SUM($CH$30:CH121)</f>
        <v>32940.465450647702</v>
      </c>
      <c r="Z127" s="9"/>
      <c r="AA127" s="9"/>
      <c r="AB127" s="9"/>
      <c r="AG127" s="1" t="s">
        <v>0</v>
      </c>
      <c r="CF127">
        <f>SUM(CF126+1)</f>
        <v>96</v>
      </c>
      <c r="CG127" s="22" t="str">
        <f>IF(CM126&lt;1,"",$CJ$7)</f>
        <v/>
      </c>
      <c r="CH127" s="21" t="str">
        <f>IF(CM126&lt;1,"",(CM126*(CG127*30)/360))</f>
        <v/>
      </c>
      <c r="CI127" s="5" t="str">
        <f>IF(CM126&lt;1,"",$CJ$9)</f>
        <v/>
      </c>
      <c r="CJ127" s="21" t="str">
        <f>IF(CM126&lt;1,"",$CJ$12)</f>
        <v/>
      </c>
      <c r="CK127" s="21">
        <f>IF(CM126&lt;1,0,CK115)</f>
        <v>0</v>
      </c>
      <c r="CL127" s="21">
        <f>IF(CM126&lt;1,0,(CI127+CJ127+CK127)-CH127)</f>
        <v>0</v>
      </c>
      <c r="CM127" s="21">
        <f>IF(CM126-CL127&lt;1,0,CM126-CL127)</f>
        <v>0</v>
      </c>
      <c r="CO127" s="4">
        <f>(CR126*($CO$36*13.85))/360</f>
        <v>890.8760626177766</v>
      </c>
      <c r="CP127" s="5">
        <f>$D$38/2</f>
        <v>1342.0540575303476</v>
      </c>
      <c r="CQ127" s="5">
        <f>CP127-CO127</f>
        <v>451.17799491257097</v>
      </c>
      <c r="CR127" s="4">
        <f>IF(CR126-CQ127&lt;0,0,CR126-CQ127)</f>
        <v>462675.72820349841</v>
      </c>
      <c r="CS127" s="6">
        <f>IF(CR126&lt;1,"",CS126+1)</f>
        <v>90</v>
      </c>
    </row>
    <row r="128" spans="1:97" hidden="1" x14ac:dyDescent="0.25">
      <c r="A128" s="6"/>
      <c r="B128" s="20">
        <f>IF(M127&lt;1,"",$E$7)</f>
        <v>0.05</v>
      </c>
      <c r="C128" s="17">
        <f>IF(M127&lt;1,0,(M127*(B128*30)/360))</f>
        <v>1810.6667171827539</v>
      </c>
      <c r="D128" s="19">
        <f>IF(M127 &gt; 1, IF(M127-D127&lt;1,(M127+C128),$E$9), 0)</f>
        <v>2684.1081150606951</v>
      </c>
      <c r="E128" s="17">
        <f>IF(M127&lt;1,"",$E$16)</f>
        <v>0</v>
      </c>
      <c r="F128" s="17"/>
      <c r="G128" s="17"/>
      <c r="H128" s="17"/>
      <c r="I128" s="17"/>
      <c r="J128" s="17"/>
      <c r="K128" s="17">
        <f>IF(M127&gt;1,IF(K116&gt;1,IF(M127&lt;$E$17,(M127-D128+C128),K116),0),0)</f>
        <v>0</v>
      </c>
      <c r="L128" s="17">
        <f>IF(M127&lt;1,0,IF((D128+E128+K128)-C128&gt;=(M127),(M127),(D128+E128+K128)-C128))</f>
        <v>873.4413978779412</v>
      </c>
      <c r="M128" s="18">
        <f>IF(M127-L128&lt;1,0,M127-L128)</f>
        <v>433686.57072598301</v>
      </c>
      <c r="N128" s="17"/>
      <c r="Q128" s="7"/>
      <c r="R128" s="11"/>
      <c r="S128" s="23">
        <f>S127-($S$121-$S$133)/12</f>
        <v>408846.41684118984</v>
      </c>
      <c r="T128" s="13"/>
      <c r="U128" s="10">
        <f>CM122</f>
        <v>0</v>
      </c>
      <c r="V128" s="9"/>
      <c r="W128" s="12">
        <f>SUM($C$38:C128)</f>
        <v>177940.40919650643</v>
      </c>
      <c r="X128" s="11"/>
      <c r="Y128" s="10">
        <f>SUM($CH$30:CH122)</f>
        <v>32940.465450647702</v>
      </c>
      <c r="Z128" s="9"/>
      <c r="AA128" s="9"/>
      <c r="AB128" s="9"/>
      <c r="AG128" s="1" t="s">
        <v>0</v>
      </c>
      <c r="CF128">
        <f>SUM(CF127+1)</f>
        <v>97</v>
      </c>
      <c r="CG128" s="22" t="str">
        <f>IF(CM127&lt;1,"",$CJ$7)</f>
        <v/>
      </c>
      <c r="CH128" s="21" t="str">
        <f>IF(CM127&lt;1,"",(CM127*(CG128*30)/360))</f>
        <v/>
      </c>
      <c r="CI128" s="5" t="str">
        <f>IF(CM127&lt;1,"",$CJ$9)</f>
        <v/>
      </c>
      <c r="CJ128" s="21" t="str">
        <f>IF(CM127&lt;1,"",$CJ$12)</f>
        <v/>
      </c>
      <c r="CK128" s="21">
        <f>IF(CM127&lt;1,0,CK116)</f>
        <v>0</v>
      </c>
      <c r="CL128" s="21">
        <f>IF(CM127&lt;1,0,(CI128+CJ128+CK128)-CH128)</f>
        <v>0</v>
      </c>
      <c r="CM128" s="21">
        <f>IF(CM127-CL128&lt;1,0,CM127-CL128)</f>
        <v>0</v>
      </c>
      <c r="CO128" s="4">
        <f>(CR127*($CO$36*13.85))/360</f>
        <v>890.00817161367399</v>
      </c>
      <c r="CP128" s="5">
        <f>$D$38/2</f>
        <v>1342.0540575303476</v>
      </c>
      <c r="CQ128" s="5">
        <f>CP128-CO128</f>
        <v>452.04588591667357</v>
      </c>
      <c r="CR128" s="4">
        <f>IF(CR127-CQ128&lt;0,0,CR127-CQ128)</f>
        <v>462223.68231758173</v>
      </c>
      <c r="CS128" s="6">
        <f>IF(CR127&lt;1,"",CS127+1)</f>
        <v>91</v>
      </c>
    </row>
    <row r="129" spans="1:97" hidden="1" x14ac:dyDescent="0.25">
      <c r="A129" s="6"/>
      <c r="B129" s="20">
        <f>IF(M128&lt;1,"",$E$7)</f>
        <v>0.05</v>
      </c>
      <c r="C129" s="17">
        <f>IF(M128&lt;1,0,(M128*(B129*30)/360))</f>
        <v>1807.0273780249292</v>
      </c>
      <c r="D129" s="19">
        <f>IF(M128 &gt; 1, IF(M128-D128&lt;1,(M128+C129),$E$9), 0)</f>
        <v>2684.1081150606951</v>
      </c>
      <c r="E129" s="17">
        <f>IF(M128&lt;1,"",$E$16)</f>
        <v>0</v>
      </c>
      <c r="F129" s="17"/>
      <c r="G129" s="17"/>
      <c r="H129" s="17"/>
      <c r="I129" s="17"/>
      <c r="J129" s="17"/>
      <c r="K129" s="17">
        <f>IF(M128&gt;1,IF(K117&gt;1,IF(M128&lt;$E$17,(M128-D129+C129),K117),0),0)</f>
        <v>0</v>
      </c>
      <c r="L129" s="17">
        <f>IF(M128&lt;1,0,IF((D129+E129+K129)-C129&gt;=(M128),(M128),(D129+E129+K129)-C129))</f>
        <v>877.08073703576588</v>
      </c>
      <c r="M129" s="18">
        <f>IF(M128-L129&lt;1,0,M128-L129)</f>
        <v>432809.48998894723</v>
      </c>
      <c r="N129" s="17"/>
      <c r="Q129" s="7"/>
      <c r="R129" s="11"/>
      <c r="S129" s="23">
        <f>S128-($S$121-$S$133)/12</f>
        <v>407649.02414604969</v>
      </c>
      <c r="T129" s="13"/>
      <c r="U129" s="10">
        <f>CM123</f>
        <v>0</v>
      </c>
      <c r="V129" s="9"/>
      <c r="W129" s="12">
        <f>SUM($C$38:C129)</f>
        <v>179747.43657453137</v>
      </c>
      <c r="X129" s="11"/>
      <c r="Y129" s="10">
        <f>SUM($CH$30:CH123)</f>
        <v>32940.465450647702</v>
      </c>
      <c r="Z129" s="9"/>
      <c r="AA129" s="9"/>
      <c r="AB129" s="9"/>
      <c r="AG129" s="1" t="s">
        <v>0</v>
      </c>
      <c r="CF129">
        <f>SUM(CF128+1)</f>
        <v>98</v>
      </c>
      <c r="CG129" s="22" t="str">
        <f>IF(CM128&lt;1,"",$CJ$7)</f>
        <v/>
      </c>
      <c r="CH129" s="21" t="str">
        <f>IF(CM128&lt;1,"",(CM128*(CG129*30)/360))</f>
        <v/>
      </c>
      <c r="CI129" s="5" t="str">
        <f>IF(CM128&lt;1,"",$CJ$9)</f>
        <v/>
      </c>
      <c r="CJ129" s="21" t="str">
        <f>IF(CM128&lt;1,"",$CJ$12)</f>
        <v/>
      </c>
      <c r="CK129" s="21">
        <f>IF(CM128&lt;1,0,CK117)</f>
        <v>0</v>
      </c>
      <c r="CL129" s="21">
        <f>IF(CM128&lt;1,0,(CI129+CJ129+CK129)-CH129)</f>
        <v>0</v>
      </c>
      <c r="CM129" s="21">
        <f>IF(CM128-CL129&lt;1,0,CM128-CL129)</f>
        <v>0</v>
      </c>
      <c r="CO129" s="4">
        <f>(CR128*($CO$36*13.85))/360</f>
        <v>889.13861112479253</v>
      </c>
      <c r="CP129" s="5">
        <f>$D$38/2</f>
        <v>1342.0540575303476</v>
      </c>
      <c r="CQ129" s="5">
        <f>CP129-CO129</f>
        <v>452.91544640555503</v>
      </c>
      <c r="CR129" s="4">
        <f>IF(CR128-CQ129&lt;0,0,CR128-CQ129)</f>
        <v>461770.76687117619</v>
      </c>
      <c r="CS129" s="6">
        <f>IF(CR128&lt;1,"",CS128+1)</f>
        <v>92</v>
      </c>
    </row>
    <row r="130" spans="1:97" hidden="1" x14ac:dyDescent="0.25">
      <c r="A130" s="6"/>
      <c r="B130" s="20">
        <f>IF(M129&lt;1,"",$E$7)</f>
        <v>0.05</v>
      </c>
      <c r="C130" s="17">
        <f>IF(M129&lt;1,0,(M129*(B130*30)/360))</f>
        <v>1803.3728749539466</v>
      </c>
      <c r="D130" s="19">
        <f>IF(M129 &gt; 1, IF(M129-D129&lt;1,(M129+C130),$E$9), 0)</f>
        <v>2684.1081150606951</v>
      </c>
      <c r="E130" s="17">
        <f>IF(M129&lt;1,"",$E$16)</f>
        <v>0</v>
      </c>
      <c r="F130" s="17"/>
      <c r="G130" s="17"/>
      <c r="H130" s="17"/>
      <c r="I130" s="17"/>
      <c r="J130" s="17"/>
      <c r="K130" s="17">
        <f>IF(M129&gt;1,IF(K118&gt;1,IF(M129&lt;$E$17,(M129-D130+C130),K118),0),0)</f>
        <v>0</v>
      </c>
      <c r="L130" s="17">
        <f>IF(M129&lt;1,0,IF((D130+E130+K130)-C130&gt;=(M129),(M129),(D130+E130+K130)-C130))</f>
        <v>880.73524010674851</v>
      </c>
      <c r="M130" s="18">
        <f>IF(M129-L130&lt;1,0,M129-L130)</f>
        <v>431928.75474884047</v>
      </c>
      <c r="N130" s="17"/>
      <c r="Q130" s="7"/>
      <c r="R130" s="11"/>
      <c r="S130" s="23">
        <f>S129-($S$121-$S$133)/12</f>
        <v>406451.63145090954</v>
      </c>
      <c r="T130" s="13"/>
      <c r="U130" s="10">
        <f>CM124</f>
        <v>0</v>
      </c>
      <c r="V130" s="9"/>
      <c r="W130" s="12">
        <f>SUM($C$38:C130)</f>
        <v>181550.80944948533</v>
      </c>
      <c r="X130" s="11"/>
      <c r="Y130" s="10">
        <f>SUM($CH$30:CH124)</f>
        <v>32940.465450647702</v>
      </c>
      <c r="Z130" s="9"/>
      <c r="AA130" s="9"/>
      <c r="AB130" s="9"/>
      <c r="AG130" s="1" t="s">
        <v>0</v>
      </c>
      <c r="CF130">
        <f>SUM(CF129+1)</f>
        <v>99</v>
      </c>
      <c r="CG130" s="22" t="str">
        <f>IF(CM129&lt;1,"",$CJ$7)</f>
        <v/>
      </c>
      <c r="CH130" s="21" t="str">
        <f>IF(CM129&lt;1,"",(CM129*(CG130*30)/360))</f>
        <v/>
      </c>
      <c r="CI130" s="5" t="str">
        <f>IF(CM129&lt;1,"",$CJ$9)</f>
        <v/>
      </c>
      <c r="CJ130" s="21" t="str">
        <f>IF(CM129&lt;1,"",$CJ$12)</f>
        <v/>
      </c>
      <c r="CK130" s="21">
        <f>IF(CM129&lt;1,0,CK118)</f>
        <v>0</v>
      </c>
      <c r="CL130" s="21">
        <f>IF(CM129&lt;1,0,(CI130+CJ130+CK130)-CH130)</f>
        <v>0</v>
      </c>
      <c r="CM130" s="21">
        <f>IF(CM129-CL130&lt;1,0,CM129-CL130)</f>
        <v>0</v>
      </c>
      <c r="CO130" s="4">
        <f>(CR129*($CO$36*13.85))/360</f>
        <v>888.26737793969301</v>
      </c>
      <c r="CP130" s="5">
        <f>$D$38/2</f>
        <v>1342.0540575303476</v>
      </c>
      <c r="CQ130" s="5">
        <f>CP130-CO130</f>
        <v>453.78667959065456</v>
      </c>
      <c r="CR130" s="4">
        <f>IF(CR129-CQ130&lt;0,0,CR129-CQ130)</f>
        <v>461316.98019158555</v>
      </c>
      <c r="CS130" s="6">
        <f>IF(CR129&lt;1,"",CS129+1)</f>
        <v>93</v>
      </c>
    </row>
    <row r="131" spans="1:97" hidden="1" x14ac:dyDescent="0.25">
      <c r="A131" s="6"/>
      <c r="B131" s="20">
        <f>IF(M130&lt;1,"",$E$7)</f>
        <v>0.05</v>
      </c>
      <c r="C131" s="17">
        <f>IF(M130&lt;1,0,(M130*(B131*30)/360))</f>
        <v>1799.7031447868355</v>
      </c>
      <c r="D131" s="19">
        <f>IF(M130 &gt; 1, IF(M130-D130&lt;1,(M130+C131),$E$9), 0)</f>
        <v>2684.1081150606951</v>
      </c>
      <c r="E131" s="17">
        <f>IF(M130&lt;1,"",$E$16)</f>
        <v>0</v>
      </c>
      <c r="F131" s="17"/>
      <c r="G131" s="17"/>
      <c r="H131" s="17"/>
      <c r="I131" s="17"/>
      <c r="J131" s="17"/>
      <c r="K131" s="17">
        <f>IF(M130&gt;1,IF(K119&gt;1,IF(M130&lt;$E$17,(M130-D131+C131),K119),0),0)</f>
        <v>0</v>
      </c>
      <c r="L131" s="17">
        <f>IF(M130&lt;1,0,IF((D131+E131+K131)-C131&gt;=(M130),(M130),(D131+E131+K131)-C131))</f>
        <v>884.40497027385959</v>
      </c>
      <c r="M131" s="18">
        <f>IF(M130-L131&lt;1,0,M130-L131)</f>
        <v>431044.34977856663</v>
      </c>
      <c r="N131" s="17"/>
      <c r="Q131" s="7"/>
      <c r="R131" s="11"/>
      <c r="S131" s="23">
        <f>S130-($S$121-$S$133)/12</f>
        <v>405254.23875576939</v>
      </c>
      <c r="T131" s="13"/>
      <c r="U131" s="10">
        <f>CM125</f>
        <v>0</v>
      </c>
      <c r="V131" s="9"/>
      <c r="W131" s="12">
        <f>SUM($C$38:C131)</f>
        <v>183350.51259427215</v>
      </c>
      <c r="X131" s="11"/>
      <c r="Y131" s="10">
        <f>SUM($CH$30:CH125)</f>
        <v>32940.465450647702</v>
      </c>
      <c r="Z131" s="9"/>
      <c r="AA131" s="9"/>
      <c r="AB131" s="9"/>
      <c r="AG131" s="1" t="s">
        <v>0</v>
      </c>
      <c r="CF131">
        <f>SUM(CF130+1)</f>
        <v>100</v>
      </c>
      <c r="CG131" s="22" t="str">
        <f>IF(CM130&lt;1,"",$CJ$7)</f>
        <v/>
      </c>
      <c r="CH131" s="21" t="str">
        <f>IF(CM130&lt;1,"",(CM130*(CG131*30)/360))</f>
        <v/>
      </c>
      <c r="CI131" s="5" t="str">
        <f>IF(CM130&lt;1,"",$CJ$9)</f>
        <v/>
      </c>
      <c r="CJ131" s="21" t="str">
        <f>IF(CM130&lt;1,"",$CJ$12)</f>
        <v/>
      </c>
      <c r="CK131" s="21">
        <f>IF(CM130&lt;1,0,CK119)</f>
        <v>0</v>
      </c>
      <c r="CL131" s="21">
        <f>IF(CM130&lt;1,0,(CI131+CJ131+CK131)-CH131)</f>
        <v>0</v>
      </c>
      <c r="CM131" s="21">
        <f>IF(CM130-CL131&lt;1,0,CM130-CL131)</f>
        <v>0</v>
      </c>
      <c r="CO131" s="4">
        <f>(CR130*($CO$36*13.85))/360</f>
        <v>887.39446884075835</v>
      </c>
      <c r="CP131" s="5">
        <f>$D$38/2</f>
        <v>1342.0540575303476</v>
      </c>
      <c r="CQ131" s="5">
        <f>CP131-CO131</f>
        <v>454.65958868958921</v>
      </c>
      <c r="CR131" s="4">
        <f>IF(CR130-CQ131&lt;0,0,CR130-CQ131)</f>
        <v>460862.32060289598</v>
      </c>
      <c r="CS131" s="6">
        <f>IF(CR130&lt;1,"",CS130+1)</f>
        <v>94</v>
      </c>
    </row>
    <row r="132" spans="1:97" hidden="1" x14ac:dyDescent="0.25">
      <c r="A132" s="6"/>
      <c r="B132" s="20">
        <f>IF(M131&lt;1,"",$E$7)</f>
        <v>0.05</v>
      </c>
      <c r="C132" s="17">
        <f>IF(M131&lt;1,0,(M131*(B132*30)/360))</f>
        <v>1796.0181240773611</v>
      </c>
      <c r="D132" s="19">
        <f>IF(M131 &gt; 1, IF(M131-D131&lt;1,(M131+C132),$E$9), 0)</f>
        <v>2684.1081150606951</v>
      </c>
      <c r="E132" s="17">
        <f>IF(M131&lt;1,"",$E$16)</f>
        <v>0</v>
      </c>
      <c r="F132" s="17"/>
      <c r="G132" s="17"/>
      <c r="H132" s="17"/>
      <c r="I132" s="17"/>
      <c r="J132" s="17"/>
      <c r="K132" s="17">
        <f>IF(M131&gt;1,IF(K120&gt;1,IF(M131&lt;$E$17,(M131-D132+C132),K120),0),0)</f>
        <v>0</v>
      </c>
      <c r="L132" s="17">
        <f>IF(M131&lt;1,0,IF((D132+E132+K132)-C132&gt;=(M131),(M131),(D132+E132+K132)-C132))</f>
        <v>888.08999098333402</v>
      </c>
      <c r="M132" s="18">
        <f>IF(M131-L132&lt;1,0,M131-L132)</f>
        <v>430156.25978758332</v>
      </c>
      <c r="N132" s="17"/>
      <c r="Q132" s="7"/>
      <c r="R132" s="11"/>
      <c r="S132" s="23">
        <f>S131-($S$121-$S$133)/12</f>
        <v>404056.84606062924</v>
      </c>
      <c r="T132" s="13"/>
      <c r="U132" s="10">
        <f>CM126</f>
        <v>0</v>
      </c>
      <c r="V132" s="9"/>
      <c r="W132" s="12">
        <f>SUM($C$38:C132)</f>
        <v>185146.5307183495</v>
      </c>
      <c r="X132" s="11"/>
      <c r="Y132" s="10">
        <f>SUM($CH$30:CH126)</f>
        <v>32940.465450647702</v>
      </c>
      <c r="Z132" s="9"/>
      <c r="AA132" s="9"/>
      <c r="AB132" s="9"/>
      <c r="AG132" s="1" t="s">
        <v>0</v>
      </c>
      <c r="CF132">
        <f>SUM(CF131+1)</f>
        <v>101</v>
      </c>
      <c r="CG132" s="22" t="str">
        <f>IF(CM131&lt;1,"",$CJ$7)</f>
        <v/>
      </c>
      <c r="CH132" s="21" t="str">
        <f>IF(CM131&lt;1,"",(CM131*(CG132*30)/360))</f>
        <v/>
      </c>
      <c r="CI132" s="5" t="str">
        <f>IF(CM131&lt;1,"",$CJ$9)</f>
        <v/>
      </c>
      <c r="CJ132" s="21" t="str">
        <f>IF(CM131&lt;1,"",$CJ$12)</f>
        <v/>
      </c>
      <c r="CK132" s="21">
        <f>IF(CM131&lt;1,0,CK120)</f>
        <v>0</v>
      </c>
      <c r="CL132" s="21">
        <f>IF(CM131&lt;1,0,(CI132+CJ132+CK132)-CH132)</f>
        <v>0</v>
      </c>
      <c r="CM132" s="21">
        <f>IF(CM131-CL132&lt;1,0,CM131-CL132)</f>
        <v>0</v>
      </c>
      <c r="CO132" s="4">
        <f>(CR131*($CO$36*13.85))/360</f>
        <v>886.51988060418194</v>
      </c>
      <c r="CP132" s="5">
        <f>$D$38/2</f>
        <v>1342.0540575303476</v>
      </c>
      <c r="CQ132" s="5">
        <f>CP132-CO132</f>
        <v>455.53417692616563</v>
      </c>
      <c r="CR132" s="4">
        <f>IF(CR131-CQ132&lt;0,0,CR131-CQ132)</f>
        <v>460406.7864259698</v>
      </c>
      <c r="CS132" s="6">
        <f>IF(CR131&lt;1,"",CS131+1)</f>
        <v>95</v>
      </c>
    </row>
    <row r="133" spans="1:97" hidden="1" x14ac:dyDescent="0.25">
      <c r="A133" s="6"/>
      <c r="B133" s="20">
        <f>IF(M132&lt;1,"",$E$7)</f>
        <v>0.05</v>
      </c>
      <c r="C133" s="17">
        <f>IF(M132&lt;1,0,(M132*(B133*30)/360))</f>
        <v>1792.3177491149306</v>
      </c>
      <c r="D133" s="19">
        <f>IF(M132 &gt; 1, IF(M132-D132&lt;1,(M132+C133),$E$9), 0)</f>
        <v>2684.1081150606951</v>
      </c>
      <c r="E133" s="17">
        <f>IF(M132&lt;1,"",$E$16)</f>
        <v>0</v>
      </c>
      <c r="F133" s="17"/>
      <c r="G133" s="17"/>
      <c r="H133" s="17"/>
      <c r="I133" s="17"/>
      <c r="J133" s="17"/>
      <c r="K133" s="17">
        <f>IF(M132&gt;1,IF(K121&gt;1,IF(M132&lt;$E$17,(M132-D133+C133),K121),0),0)</f>
        <v>0</v>
      </c>
      <c r="L133" s="17">
        <f>IF(M132&lt;1,0,IF((D133+E133+K133)-C133&gt;=(M132),(M132),(D133+E133+K133)-C133))</f>
        <v>891.79036594576451</v>
      </c>
      <c r="M133" s="18">
        <f>IF(M132-L133&lt;1,0,M132-L133)</f>
        <v>429264.46942163754</v>
      </c>
      <c r="N133" s="17"/>
      <c r="Q133" s="7"/>
      <c r="R133" s="11" t="s">
        <v>0</v>
      </c>
      <c r="S133" s="23">
        <f>CR245</f>
        <v>402859.45336548914</v>
      </c>
      <c r="T133" s="13"/>
      <c r="U133" s="10">
        <f>CM127</f>
        <v>0</v>
      </c>
      <c r="V133" s="9"/>
      <c r="W133" s="12">
        <f>SUM($C$38:C133)</f>
        <v>186938.84846746444</v>
      </c>
      <c r="X133" s="11">
        <v>8</v>
      </c>
      <c r="Y133" s="10">
        <f>SUM($CH$30:CH127)</f>
        <v>32940.465450647702</v>
      </c>
      <c r="Z133" s="9"/>
      <c r="AA133" s="9"/>
      <c r="AB133" s="9"/>
      <c r="AG133" s="1" t="s">
        <v>0</v>
      </c>
      <c r="CF133">
        <f>SUM(CF132+1)</f>
        <v>102</v>
      </c>
      <c r="CG133" s="22" t="str">
        <f>IF(CM132&lt;1,"",$CJ$7)</f>
        <v/>
      </c>
      <c r="CH133" s="21" t="str">
        <f>IF(CM132&lt;1,"",(CM132*(CG133*30)/360))</f>
        <v/>
      </c>
      <c r="CI133" s="5" t="str">
        <f>IF(CM132&lt;1,"",$CJ$9)</f>
        <v/>
      </c>
      <c r="CJ133" s="21" t="str">
        <f>IF(CM132&lt;1,"",$CJ$12)</f>
        <v/>
      </c>
      <c r="CK133" s="21">
        <f>IF(CM132&lt;1,0,CK121)</f>
        <v>0</v>
      </c>
      <c r="CL133" s="21">
        <f>IF(CM132&lt;1,0,(CI133+CJ133+CK133)-CH133)</f>
        <v>0</v>
      </c>
      <c r="CM133" s="21">
        <f>IF(CM132-CL133&lt;1,0,CM132-CL133)</f>
        <v>0</v>
      </c>
      <c r="CO133" s="4">
        <f>(CR132*($CO$36*13.85))/360</f>
        <v>885.64360999995586</v>
      </c>
      <c r="CP133" s="5">
        <f>$D$38/2</f>
        <v>1342.0540575303476</v>
      </c>
      <c r="CQ133" s="5">
        <f>CP133-CO133</f>
        <v>456.41044753039171</v>
      </c>
      <c r="CR133" s="4">
        <f>IF(CR132-CQ133&lt;0,0,CR132-CQ133)</f>
        <v>459950.37597843941</v>
      </c>
      <c r="CS133" s="6">
        <f>IF(CR132&lt;1,"",CS132+1)</f>
        <v>96</v>
      </c>
    </row>
    <row r="134" spans="1:97" hidden="1" x14ac:dyDescent="0.25">
      <c r="A134" s="6"/>
      <c r="B134" s="20">
        <f>IF(M133&lt;1,"",$E$7)</f>
        <v>0.05</v>
      </c>
      <c r="C134" s="17">
        <f>IF(M133&lt;1,0,(M133*(B134*30)/360))</f>
        <v>1788.6019559234899</v>
      </c>
      <c r="D134" s="19">
        <f>IF(M133 &gt; 1, IF(M133-D133&lt;1,(M133+C134),$E$9), 0)</f>
        <v>2684.1081150606951</v>
      </c>
      <c r="E134" s="17">
        <f>IF(M133&lt;1,"",$E$16)</f>
        <v>0</v>
      </c>
      <c r="F134" s="17"/>
      <c r="G134" s="17"/>
      <c r="H134" s="17"/>
      <c r="I134" s="17"/>
      <c r="J134" s="17"/>
      <c r="K134" s="17">
        <f>IF(M133&gt;1,IF(K122&gt;1,IF(M133&lt;$E$17,(M133-D134+C134),K122),0),0)</f>
        <v>0</v>
      </c>
      <c r="L134" s="17">
        <f>IF(M133&lt;1,0,IF((D134+E134+K134)-C134&gt;=(M133),(M133),(D134+E134+K134)-C134))</f>
        <v>895.50615913720526</v>
      </c>
      <c r="M134" s="18">
        <f>IF(M133-L134&lt;1,0,M133-L134)</f>
        <v>428368.96326250036</v>
      </c>
      <c r="N134" s="17"/>
      <c r="Q134" s="7"/>
      <c r="R134" s="11"/>
      <c r="S134" s="23">
        <f>S133-($S$133-$S$145)/12</f>
        <v>401600.71202478959</v>
      </c>
      <c r="T134" s="13"/>
      <c r="U134" s="10">
        <f>CM128</f>
        <v>0</v>
      </c>
      <c r="V134" s="9"/>
      <c r="W134" s="12">
        <f>SUM($C$38:C134)</f>
        <v>188727.45042338793</v>
      </c>
      <c r="X134" s="11"/>
      <c r="Y134" s="10">
        <f>SUM($CH$30:CH128)</f>
        <v>32940.465450647702</v>
      </c>
      <c r="Z134" s="9"/>
      <c r="AA134" s="9"/>
      <c r="AB134" s="9"/>
      <c r="AG134" s="1" t="s">
        <v>0</v>
      </c>
      <c r="CF134">
        <f>SUM(CF133+1)</f>
        <v>103</v>
      </c>
      <c r="CG134" s="22" t="str">
        <f>IF(CM133&lt;1,"",$CJ$7)</f>
        <v/>
      </c>
      <c r="CH134" s="21" t="str">
        <f>IF(CM133&lt;1,"",(CM133*(CG134*30)/360))</f>
        <v/>
      </c>
      <c r="CI134" s="5" t="str">
        <f>IF(CM133&lt;1,"",$CJ$9)</f>
        <v/>
      </c>
      <c r="CJ134" s="21" t="str">
        <f>IF(CM133&lt;1,"",$CJ$12)</f>
        <v/>
      </c>
      <c r="CK134" s="21">
        <f>IF(CM133&lt;1,0,CK122)</f>
        <v>0</v>
      </c>
      <c r="CL134" s="21">
        <f>IF(CM133&lt;1,0,(CI134+CJ134+CK134)-CH134)</f>
        <v>0</v>
      </c>
      <c r="CM134" s="21">
        <f>IF(CM133-CL134&lt;1,0,CM133-CL134)</f>
        <v>0</v>
      </c>
      <c r="CO134" s="4">
        <f>(CR133*($CO$36*13.85))/360</f>
        <v>884.76565379185911</v>
      </c>
      <c r="CP134" s="5">
        <f>$D$38/2</f>
        <v>1342.0540575303476</v>
      </c>
      <c r="CQ134" s="5">
        <f>CP134-CO134</f>
        <v>457.28840373848846</v>
      </c>
      <c r="CR134" s="4">
        <f>IF(CR133-CQ134&lt;0,0,CR133-CQ134)</f>
        <v>459493.08757470094</v>
      </c>
      <c r="CS134" s="6">
        <f>IF(CR133&lt;1,"",CS133+1)</f>
        <v>97</v>
      </c>
    </row>
    <row r="135" spans="1:97" hidden="1" x14ac:dyDescent="0.25">
      <c r="A135" s="6"/>
      <c r="B135" s="20">
        <f>IF(M134&lt;1,"",$E$7)</f>
        <v>0.05</v>
      </c>
      <c r="C135" s="17">
        <f>IF(M134&lt;1,0,(M134*(B135*30)/360))</f>
        <v>1784.8706802604183</v>
      </c>
      <c r="D135" s="19">
        <f>IF(M134 &gt; 1, IF(M134-D134&lt;1,(M134+C135),$E$9), 0)</f>
        <v>2684.1081150606951</v>
      </c>
      <c r="E135" s="17">
        <f>IF(M134&lt;1,"",$E$16)</f>
        <v>0</v>
      </c>
      <c r="F135" s="17"/>
      <c r="G135" s="17"/>
      <c r="H135" s="17"/>
      <c r="I135" s="17"/>
      <c r="J135" s="17"/>
      <c r="K135" s="17">
        <f>IF(M134&gt;1,IF(K123&gt;1,IF(M134&lt;$E$17,(M134-D135+C135),K123),0),0)</f>
        <v>0</v>
      </c>
      <c r="L135" s="17">
        <f>IF(M134&lt;1,0,IF((D135+E135+K135)-C135&gt;=(M134),(M134),(D135+E135+K135)-C135))</f>
        <v>899.23743480027679</v>
      </c>
      <c r="M135" s="18">
        <f>IF(M134-L135&lt;1,0,M134-L135)</f>
        <v>427469.72582770011</v>
      </c>
      <c r="N135" s="17"/>
      <c r="Q135" s="7"/>
      <c r="R135" s="11"/>
      <c r="S135" s="23">
        <f>S134-($S$133-$S$145)/12</f>
        <v>400341.97068409005</v>
      </c>
      <c r="T135" s="13"/>
      <c r="U135" s="10">
        <f>CM129</f>
        <v>0</v>
      </c>
      <c r="V135" s="9"/>
      <c r="W135" s="12">
        <f>SUM($C$38:C135)</f>
        <v>190512.32110364834</v>
      </c>
      <c r="X135" s="11"/>
      <c r="Y135" s="10">
        <f>SUM($CH$30:CH129)</f>
        <v>32940.465450647702</v>
      </c>
      <c r="Z135" s="9"/>
      <c r="AA135" s="9"/>
      <c r="AB135" s="9"/>
      <c r="AG135" s="1" t="s">
        <v>0</v>
      </c>
      <c r="CF135">
        <f>SUM(CF134+1)</f>
        <v>104</v>
      </c>
      <c r="CG135" s="22" t="str">
        <f>IF(CM134&lt;1,"",$CJ$7)</f>
        <v/>
      </c>
      <c r="CH135" s="21" t="str">
        <f>IF(CM134&lt;1,"",(CM134*(CG135*30)/360))</f>
        <v/>
      </c>
      <c r="CI135" s="5" t="str">
        <f>IF(CM134&lt;1,"",$CJ$9)</f>
        <v/>
      </c>
      <c r="CJ135" s="21" t="str">
        <f>IF(CM134&lt;1,"",$CJ$12)</f>
        <v/>
      </c>
      <c r="CK135" s="21">
        <f>IF(CM134&lt;1,0,CK123)</f>
        <v>0</v>
      </c>
      <c r="CL135" s="21">
        <f>IF(CM134&lt;1,0,(CI135+CJ135+CK135)-CH135)</f>
        <v>0</v>
      </c>
      <c r="CM135" s="21">
        <f>IF(CM134-CL135&lt;1,0,CM134-CL135)</f>
        <v>0</v>
      </c>
      <c r="CO135" s="4">
        <f>(CR134*($CO$36*13.85))/360</f>
        <v>883.88600873744554</v>
      </c>
      <c r="CP135" s="5">
        <f>$D$38/2</f>
        <v>1342.0540575303476</v>
      </c>
      <c r="CQ135" s="5">
        <f>CP135-CO135</f>
        <v>458.16804879290203</v>
      </c>
      <c r="CR135" s="4">
        <f>IF(CR134-CQ135&lt;0,0,CR134-CQ135)</f>
        <v>459034.91952590802</v>
      </c>
      <c r="CS135" s="6">
        <f>IF(CR134&lt;1,"",CS134+1)</f>
        <v>98</v>
      </c>
    </row>
    <row r="136" spans="1:97" hidden="1" x14ac:dyDescent="0.25">
      <c r="A136" s="6"/>
      <c r="B136" s="20">
        <f>IF(M135&lt;1,"",$E$7)</f>
        <v>0.05</v>
      </c>
      <c r="C136" s="17">
        <f>IF(M135&lt;1,0,(M135*(B136*30)/360))</f>
        <v>1781.1238576154174</v>
      </c>
      <c r="D136" s="19">
        <f>IF(M135 &gt; 1, IF(M135-D135&lt;1,(M135+C136),$E$9), 0)</f>
        <v>2684.1081150606951</v>
      </c>
      <c r="E136" s="17">
        <f>IF(D136&lt;M135,IF(M135&lt;1,"",$E$16),IF(D136&lt;E135,0,D136-(M135+C136)))</f>
        <v>0</v>
      </c>
      <c r="F136" s="17"/>
      <c r="G136" s="17"/>
      <c r="H136" s="17"/>
      <c r="I136" s="17"/>
      <c r="J136" s="17"/>
      <c r="K136" s="17">
        <f>IF(M135&gt;1,IF(K124&gt;1,IF(M135&lt;$E$17,(M135-D136+C136),K124),0),0)</f>
        <v>0</v>
      </c>
      <c r="L136" s="17">
        <f>IF(M135&lt;1,0,IF((D136+E136+K136)-C136&gt;=(M135),(M135),(D136+E136+K136)-C136))</f>
        <v>902.98425744527776</v>
      </c>
      <c r="M136" s="18">
        <f>IF(M135-L136&lt;1,0,M135-L136)</f>
        <v>426566.74157025485</v>
      </c>
      <c r="N136" s="17"/>
      <c r="Q136" s="7"/>
      <c r="R136" s="11"/>
      <c r="S136" s="23">
        <f>S135-($S$133-$S$145)/12</f>
        <v>399083.2293433905</v>
      </c>
      <c r="T136" s="13"/>
      <c r="U136" s="10">
        <f>CM130</f>
        <v>0</v>
      </c>
      <c r="V136" s="9"/>
      <c r="W136" s="12">
        <f>SUM($C$38:C136)</f>
        <v>192293.44496126377</v>
      </c>
      <c r="X136" s="11"/>
      <c r="Y136" s="10">
        <f>SUM($CH$30:CH130)</f>
        <v>32940.465450647702</v>
      </c>
      <c r="Z136" s="9"/>
      <c r="AA136" s="9"/>
      <c r="AB136" s="9"/>
      <c r="AG136" s="1" t="s">
        <v>0</v>
      </c>
      <c r="CF136">
        <f>SUM(CF135+1)</f>
        <v>105</v>
      </c>
      <c r="CG136" s="22" t="str">
        <f>IF(CM135&lt;1,"",$CJ$7)</f>
        <v/>
      </c>
      <c r="CH136" s="21" t="str">
        <f>IF(CM135&lt;1,"",(CM135*(CG136*30)/360))</f>
        <v/>
      </c>
      <c r="CI136" s="5" t="str">
        <f>IF(CM135&lt;1,"",$CJ$9)</f>
        <v/>
      </c>
      <c r="CJ136" s="21" t="str">
        <f>IF(CM135&lt;1,"",$CJ$12)</f>
        <v/>
      </c>
      <c r="CK136" s="21">
        <f>IF(CM135&lt;1,0,CK124)</f>
        <v>0</v>
      </c>
      <c r="CL136" s="21">
        <f>IF(CM135&lt;1,0,(CI136+CJ136+CK136)-CH136)</f>
        <v>0</v>
      </c>
      <c r="CM136" s="21">
        <f>IF(CM135-CL136&lt;1,0,CM135-CL136)</f>
        <v>0</v>
      </c>
      <c r="CO136" s="4">
        <f>(CR135*($CO$36*13.85))/360</f>
        <v>883.00467158803144</v>
      </c>
      <c r="CP136" s="5">
        <f>$D$38/2</f>
        <v>1342.0540575303476</v>
      </c>
      <c r="CQ136" s="5">
        <f>CP136-CO136</f>
        <v>459.04938594231612</v>
      </c>
      <c r="CR136" s="4">
        <f>IF(CR135-CQ136&lt;0,0,CR135-CQ136)</f>
        <v>458575.87013996567</v>
      </c>
      <c r="CS136" s="6">
        <f>IF(CR135&lt;1,"",CS135+1)</f>
        <v>99</v>
      </c>
    </row>
    <row r="137" spans="1:97" hidden="1" x14ac:dyDescent="0.25">
      <c r="A137" s="6"/>
      <c r="B137" s="20">
        <f>IF(M136&lt;1,"",$E$7)</f>
        <v>0.05</v>
      </c>
      <c r="C137" s="17">
        <f>IF(M136&lt;1,0,(M136*(B137*30)/360))</f>
        <v>1777.3614232093953</v>
      </c>
      <c r="D137" s="19">
        <f>IF(M136 &gt; 1, IF(M136-D136&lt;1,(M136+C137),$E$9), 0)</f>
        <v>2684.1081150606951</v>
      </c>
      <c r="E137" s="17">
        <f>IF(D137&lt;M136,IF(M136&lt;1,"",$E$16),IF(D137&lt;E136,0,D137-(M136+C137)))</f>
        <v>0</v>
      </c>
      <c r="F137" s="17"/>
      <c r="G137" s="17"/>
      <c r="H137" s="17"/>
      <c r="I137" s="17"/>
      <c r="J137" s="17"/>
      <c r="K137" s="17">
        <f>IF(M136&gt;1,IF(K125&gt;1,IF(M136&lt;$E$17,(M136-D137+C137),K125),0),0)</f>
        <v>0</v>
      </c>
      <c r="L137" s="17">
        <f>IF(M136&lt;1,0,IF((D137+E137+K137)-C137&gt;=(M136),(M136),(D137+E137+K137)-C137))</f>
        <v>906.74669185129983</v>
      </c>
      <c r="M137" s="18">
        <f>IF(M136-L137&lt;1,0,M136-L137)</f>
        <v>425659.99487840355</v>
      </c>
      <c r="N137" s="17"/>
      <c r="Q137" s="7"/>
      <c r="R137" s="11"/>
      <c r="S137" s="23">
        <f>S136-($S$133-$S$145)/12</f>
        <v>397824.48800269095</v>
      </c>
      <c r="T137" s="13"/>
      <c r="U137" s="10">
        <f>CM131</f>
        <v>0</v>
      </c>
      <c r="V137" s="9"/>
      <c r="W137" s="12">
        <f>SUM($C$38:C137)</f>
        <v>194070.80638447317</v>
      </c>
      <c r="X137" s="11"/>
      <c r="Y137" s="10">
        <f>SUM($CH$30:CH131)</f>
        <v>32940.465450647702</v>
      </c>
      <c r="Z137" s="9"/>
      <c r="AA137" s="9"/>
      <c r="AB137" s="9"/>
      <c r="AG137" s="1" t="s">
        <v>0</v>
      </c>
      <c r="CF137">
        <f>SUM(CF136+1)</f>
        <v>106</v>
      </c>
      <c r="CG137" s="22" t="str">
        <f>IF(CM136&lt;1,"",$CJ$7)</f>
        <v/>
      </c>
      <c r="CH137" s="21" t="str">
        <f>IF(CM136&lt;1,"",(CM136*(CG137*30)/360))</f>
        <v/>
      </c>
      <c r="CI137" s="5" t="str">
        <f>IF(CM136&lt;1,"",$CJ$9)</f>
        <v/>
      </c>
      <c r="CJ137" s="21" t="str">
        <f>IF(CM136&lt;1,"",$CJ$12)</f>
        <v/>
      </c>
      <c r="CK137" s="21">
        <f>IF(CM136&lt;1,0,CK125)</f>
        <v>0</v>
      </c>
      <c r="CL137" s="21">
        <f>IF(CM136&lt;1,0,(CI137+CJ137+CK137)-CH137)</f>
        <v>0</v>
      </c>
      <c r="CM137" s="21">
        <f>IF(CM136-CL137&lt;1,0,CM136-CL137)</f>
        <v>0</v>
      </c>
      <c r="CO137" s="4">
        <f>(CR136*($CO$36*13.85))/360</f>
        <v>882.12163908868399</v>
      </c>
      <c r="CP137" s="5">
        <f>$D$38/2</f>
        <v>1342.0540575303476</v>
      </c>
      <c r="CQ137" s="5">
        <f>CP137-CO137</f>
        <v>459.93241844166357</v>
      </c>
      <c r="CR137" s="4">
        <f>IF(CR136-CQ137&lt;0,0,CR136-CQ137)</f>
        <v>458115.93772152398</v>
      </c>
      <c r="CS137" s="6">
        <f>IF(CR136&lt;1,"",CS136+1)</f>
        <v>100</v>
      </c>
    </row>
    <row r="138" spans="1:97" hidden="1" x14ac:dyDescent="0.25">
      <c r="A138" s="6"/>
      <c r="B138" s="20">
        <f>IF(M137&lt;1,"",$E$7)</f>
        <v>0.05</v>
      </c>
      <c r="C138" s="17">
        <f>IF(M137&lt;1,0,(M137*(B138*30)/360))</f>
        <v>1773.5833119933482</v>
      </c>
      <c r="D138" s="19">
        <f>IF(M137 &gt; 1, IF(M137-D137&lt;1,(M137+C138),$E$9), 0)</f>
        <v>2684.1081150606951</v>
      </c>
      <c r="E138" s="17">
        <f>IF(D138&lt;M137,IF(M137&lt;1,"",$E$16),IF(D138&lt;E137,0,D138-(M137+C138)))</f>
        <v>0</v>
      </c>
      <c r="F138" s="17"/>
      <c r="G138" s="17"/>
      <c r="H138" s="17"/>
      <c r="I138" s="17"/>
      <c r="J138" s="17"/>
      <c r="K138" s="17">
        <f>IF(M137&gt;1,IF(K126&gt;1,IF(M137&lt;$E$17,(M137-D138+C138),K126),0),0)</f>
        <v>0</v>
      </c>
      <c r="L138" s="17">
        <f>IF(M137&lt;1,0,IF((D138+E138+K138)-C138&gt;=(M137),(M137),(D138+E138+K138)-C138))</f>
        <v>910.52480306734697</v>
      </c>
      <c r="M138" s="18">
        <f>IF(M137-L138&lt;1,0,M137-L138)</f>
        <v>424749.47007533623</v>
      </c>
      <c r="N138" s="17"/>
      <c r="Q138" s="7"/>
      <c r="R138" s="11"/>
      <c r="S138" s="23">
        <f>S137-($S$133-$S$145)/12</f>
        <v>396565.7466619914</v>
      </c>
      <c r="T138" s="13"/>
      <c r="U138" s="10">
        <f>CM132</f>
        <v>0</v>
      </c>
      <c r="V138" s="9"/>
      <c r="W138" s="12">
        <f>SUM($C$38:C138)</f>
        <v>195844.3896964665</v>
      </c>
      <c r="X138" s="11"/>
      <c r="Y138" s="10">
        <f>SUM($CH$30:CH132)</f>
        <v>32940.465450647702</v>
      </c>
      <c r="Z138" s="9"/>
      <c r="AA138" s="9"/>
      <c r="AB138" s="9"/>
      <c r="AG138" s="1" t="s">
        <v>0</v>
      </c>
      <c r="CF138">
        <f>SUM(CF137+1)</f>
        <v>107</v>
      </c>
      <c r="CG138" s="22" t="str">
        <f>IF(CM137&lt;1,"",$CJ$7)</f>
        <v/>
      </c>
      <c r="CH138" s="21" t="str">
        <f>IF(CM137&lt;1,"",(CM137*(CG138*30)/360))</f>
        <v/>
      </c>
      <c r="CI138" s="5" t="str">
        <f>IF(CM137&lt;1,"",$CJ$9)</f>
        <v/>
      </c>
      <c r="CJ138" s="21" t="str">
        <f>IF(CM137&lt;1,"",$CJ$12)</f>
        <v/>
      </c>
      <c r="CK138" s="21">
        <f>IF(CM137&lt;1,0,CK126)</f>
        <v>0</v>
      </c>
      <c r="CL138" s="21">
        <f>IF(CM137&lt;1,0,(CI138+CJ138+CK138)-CH138)</f>
        <v>0</v>
      </c>
      <c r="CM138" s="21">
        <f>IF(CM137-CL138&lt;1,0,CM137-CL138)</f>
        <v>0</v>
      </c>
      <c r="CO138" s="4">
        <f>(CR137*($CO$36*13.85))/360</f>
        <v>881.23690797820939</v>
      </c>
      <c r="CP138" s="5">
        <f>$D$38/2</f>
        <v>1342.0540575303476</v>
      </c>
      <c r="CQ138" s="5">
        <f>CP138-CO138</f>
        <v>460.81714955213818</v>
      </c>
      <c r="CR138" s="4">
        <f>IF(CR137-CQ138&lt;0,0,CR137-CQ138)</f>
        <v>457655.12057197187</v>
      </c>
      <c r="CS138" s="6">
        <f>IF(CR137&lt;1,"",CS137+1)</f>
        <v>101</v>
      </c>
    </row>
    <row r="139" spans="1:97" hidden="1" x14ac:dyDescent="0.25">
      <c r="A139" s="6"/>
      <c r="B139" s="20">
        <f>IF(M138&lt;1,"",$E$7)</f>
        <v>0.05</v>
      </c>
      <c r="C139" s="17">
        <f>IF(M138&lt;1,0,(M138*(B139*30)/360))</f>
        <v>1769.7894586472341</v>
      </c>
      <c r="D139" s="19">
        <f>IF(M138 &gt; 1, IF(M138-D138&lt;1,(M138+C139),$E$9), 0)</f>
        <v>2684.1081150606951</v>
      </c>
      <c r="E139" s="17">
        <f>IF(D139&lt;M138,IF(M138&lt;1,"",$E$16),IF(D139&lt;E138,0,D139-(M138+C139)))</f>
        <v>0</v>
      </c>
      <c r="F139" s="17"/>
      <c r="G139" s="17"/>
      <c r="H139" s="17"/>
      <c r="I139" s="17"/>
      <c r="J139" s="17"/>
      <c r="K139" s="17">
        <f>IF(M138&gt;1,IF(K127&gt;1,IF(M138&lt;$E$17,(M138-D139+C139),K127),0),0)</f>
        <v>0</v>
      </c>
      <c r="L139" s="17">
        <f>IF(M138&lt;1,0,IF((D139+E139+K139)-C139&gt;=(M138),(M138),(D139+E139+K139)-C139))</f>
        <v>914.31865641346099</v>
      </c>
      <c r="M139" s="18">
        <f>IF(M138-L139&lt;1,0,M138-L139)</f>
        <v>423835.15141892276</v>
      </c>
      <c r="N139" s="17"/>
      <c r="Q139" s="7"/>
      <c r="R139" s="11"/>
      <c r="S139" s="23">
        <f>S138-($S$133-$S$145)/12</f>
        <v>395307.00532129186</v>
      </c>
      <c r="T139" s="13"/>
      <c r="U139" s="10">
        <f>CM133</f>
        <v>0</v>
      </c>
      <c r="V139" s="9"/>
      <c r="W139" s="12">
        <f>SUM($C$38:C139)</f>
        <v>197614.17915511373</v>
      </c>
      <c r="X139" s="11"/>
      <c r="Y139" s="10">
        <f>SUM($CH$30:CH133)</f>
        <v>32940.465450647702</v>
      </c>
      <c r="Z139" s="9"/>
      <c r="AA139" s="9"/>
      <c r="AB139" s="9"/>
      <c r="AG139" s="1" t="s">
        <v>0</v>
      </c>
      <c r="CF139">
        <f>SUM(CF138+1)</f>
        <v>108</v>
      </c>
      <c r="CG139" s="22" t="str">
        <f>IF(CM138&lt;1,"",$CJ$7)</f>
        <v/>
      </c>
      <c r="CH139" s="21" t="str">
        <f>IF(CM138&lt;1,"",(CM138*(CG139*30)/360))</f>
        <v/>
      </c>
      <c r="CI139" s="5" t="str">
        <f>IF(CM138&lt;1,"",$CJ$9)</f>
        <v/>
      </c>
      <c r="CJ139" s="21" t="str">
        <f>IF(CM138&lt;1,"",$CJ$12)</f>
        <v/>
      </c>
      <c r="CK139" s="21">
        <f>IF(CM138&lt;1,0,CK127)</f>
        <v>0</v>
      </c>
      <c r="CL139" s="21">
        <f>IF(CM138&lt;1,0,(CI139+CJ139+CK139)-CH139)</f>
        <v>0</v>
      </c>
      <c r="CM139" s="21">
        <f>IF(CM138-CL139&lt;1,0,CM138-CL139)</f>
        <v>0</v>
      </c>
      <c r="CO139" s="4">
        <f>(CR138*($CO$36*13.85))/360</f>
        <v>880.35047498914037</v>
      </c>
      <c r="CP139" s="5">
        <f>$D$38/2</f>
        <v>1342.0540575303476</v>
      </c>
      <c r="CQ139" s="5">
        <f>CP139-CO139</f>
        <v>461.7035825412072</v>
      </c>
      <c r="CR139" s="4">
        <f>IF(CR138-CQ139&lt;0,0,CR138-CQ139)</f>
        <v>457193.41698943067</v>
      </c>
      <c r="CS139" s="6">
        <f>IF(CR138&lt;1,"",CS138+1)</f>
        <v>102</v>
      </c>
    </row>
    <row r="140" spans="1:97" hidden="1" x14ac:dyDescent="0.25">
      <c r="A140" s="6"/>
      <c r="B140" s="20">
        <f>IF(M139&lt;1,"",$E$7)</f>
        <v>0.05</v>
      </c>
      <c r="C140" s="17">
        <f>IF(M139&lt;1,0,(M139*(B140*30)/360))</f>
        <v>1765.9797975788449</v>
      </c>
      <c r="D140" s="19">
        <f>IF(M139 &gt; 1, IF(M139-D139&lt;1,(M139+C140),$E$9), 0)</f>
        <v>2684.1081150606951</v>
      </c>
      <c r="E140" s="17">
        <f>IF(D140&lt;M139,IF(M139&lt;1,"",$E$16),IF(D140&lt;E139,0,D140-(M139+C140)))</f>
        <v>0</v>
      </c>
      <c r="F140" s="17"/>
      <c r="G140" s="17"/>
      <c r="H140" s="17"/>
      <c r="I140" s="17"/>
      <c r="J140" s="17"/>
      <c r="K140" s="17">
        <f>IF(M139&gt;1,IF(K128&gt;1,IF(M139&lt;$E$17,(M139-D140+C140),K128),0),0)</f>
        <v>0</v>
      </c>
      <c r="L140" s="17">
        <f>IF(M139&lt;1,0,IF((D140+E140+K140)-C140&gt;=(M139),(M139),(D140+E140+K140)-C140))</f>
        <v>918.12831748185022</v>
      </c>
      <c r="M140" s="18">
        <f>IF(M139-L140&lt;1,0,M139-L140)</f>
        <v>422917.02310144092</v>
      </c>
      <c r="N140" s="17"/>
      <c r="Q140" s="7"/>
      <c r="R140" s="11"/>
      <c r="S140" s="23">
        <f>S139-($S$133-$S$145)/12</f>
        <v>394048.26398059231</v>
      </c>
      <c r="T140" s="13"/>
      <c r="U140" s="10">
        <f>CM134</f>
        <v>0</v>
      </c>
      <c r="V140" s="9"/>
      <c r="W140" s="12">
        <f>SUM($C$38:C140)</f>
        <v>199380.15895269258</v>
      </c>
      <c r="X140" s="11"/>
      <c r="Y140" s="10">
        <f>SUM($CH$30:CH134)</f>
        <v>32940.465450647702</v>
      </c>
      <c r="Z140" s="9"/>
      <c r="AA140" s="9"/>
      <c r="AB140" s="9"/>
      <c r="AG140" s="1" t="s">
        <v>0</v>
      </c>
      <c r="CF140">
        <f>SUM(CF139+1)</f>
        <v>109</v>
      </c>
      <c r="CG140" s="22" t="str">
        <f>IF(CM139&lt;1,"",$CJ$7)</f>
        <v/>
      </c>
      <c r="CH140" s="21" t="str">
        <f>IF(CM139&lt;1,"",(CM139*(CG140*30)/360))</f>
        <v/>
      </c>
      <c r="CI140" s="5" t="str">
        <f>IF(CM139&lt;1,"",$CJ$9)</f>
        <v/>
      </c>
      <c r="CJ140" s="21" t="str">
        <f>IF(CM139&lt;1,"",$CJ$12)</f>
        <v/>
      </c>
      <c r="CK140" s="21">
        <f>IF(CM139&lt;1,0,CK128)</f>
        <v>0</v>
      </c>
      <c r="CL140" s="21">
        <f>IF(CM139&lt;1,0,(CI140+CJ140+CK140)-CH140)</f>
        <v>0</v>
      </c>
      <c r="CM140" s="21">
        <f>IF(CM139-CL140&lt;1,0,CM139-CL140)</f>
        <v>0</v>
      </c>
      <c r="CO140" s="4">
        <f>(CR139*($CO$36*13.85))/360</f>
        <v>879.46233684772437</v>
      </c>
      <c r="CP140" s="5">
        <f>$D$38/2</f>
        <v>1342.0540575303476</v>
      </c>
      <c r="CQ140" s="5">
        <f>CP140-CO140</f>
        <v>462.59172068262319</v>
      </c>
      <c r="CR140" s="4">
        <f>IF(CR139-CQ140&lt;0,0,CR139-CQ140)</f>
        <v>456730.82526874804</v>
      </c>
      <c r="CS140" s="6">
        <f>IF(CR139&lt;1,"",CS139+1)</f>
        <v>103</v>
      </c>
    </row>
    <row r="141" spans="1:97" hidden="1" x14ac:dyDescent="0.25">
      <c r="A141" s="6"/>
      <c r="B141" s="20">
        <f>IF(M140&lt;1,"",$E$7)</f>
        <v>0.05</v>
      </c>
      <c r="C141" s="17">
        <f>IF(M140&lt;1,0,(M140*(B141*30)/360))</f>
        <v>1762.1542629226706</v>
      </c>
      <c r="D141" s="19">
        <f>IF(M140 &gt; 1, IF(M140-D140&lt;1,(M140+C141),$E$9), 0)</f>
        <v>2684.1081150606951</v>
      </c>
      <c r="E141" s="17">
        <f>IF(D141&lt;M140,IF(M140&lt;1,"",$E$16),IF(D141&lt;E140,0,D141-(M140+C141)))</f>
        <v>0</v>
      </c>
      <c r="F141" s="17"/>
      <c r="G141" s="17"/>
      <c r="H141" s="17"/>
      <c r="I141" s="17"/>
      <c r="J141" s="17"/>
      <c r="K141" s="17">
        <f>IF(M140&gt;1,IF(K129&gt;1,IF(M140&lt;$E$17,(M140-D141+C141),K129),0),0)</f>
        <v>0</v>
      </c>
      <c r="L141" s="17">
        <f>IF(M140&lt;1,0,IF((D141+E141+K141)-C141&gt;=(M140),(M140),(D141+E141+K141)-C141))</f>
        <v>921.95385213802456</v>
      </c>
      <c r="M141" s="18">
        <f>IF(M140-L141&lt;1,0,M140-L141)</f>
        <v>421995.06924930291</v>
      </c>
      <c r="N141" s="17"/>
      <c r="Q141" s="7"/>
      <c r="R141" s="11"/>
      <c r="S141" s="23">
        <f>S140-($S$133-$S$145)/12</f>
        <v>392789.52263989276</v>
      </c>
      <c r="T141" s="13"/>
      <c r="U141" s="10">
        <f>CM135</f>
        <v>0</v>
      </c>
      <c r="V141" s="9"/>
      <c r="W141" s="12">
        <f>SUM($C$38:C141)</f>
        <v>201142.31321561526</v>
      </c>
      <c r="X141" s="11"/>
      <c r="Y141" s="10">
        <f>SUM($CH$30:CH135)</f>
        <v>32940.465450647702</v>
      </c>
      <c r="Z141" s="9"/>
      <c r="AA141" s="9"/>
      <c r="AB141" s="9"/>
      <c r="AG141" s="1" t="s">
        <v>0</v>
      </c>
      <c r="CF141">
        <f>SUM(CF140+1)</f>
        <v>110</v>
      </c>
      <c r="CG141" s="22" t="str">
        <f>IF(CM140&lt;1,"",$CJ$7)</f>
        <v/>
      </c>
      <c r="CH141" s="21" t="str">
        <f>IF(CM140&lt;1,"",(CM140*(CG141*30)/360))</f>
        <v/>
      </c>
      <c r="CI141" s="5" t="str">
        <f>IF(CM140&lt;1,"",$CJ$9)</f>
        <v/>
      </c>
      <c r="CJ141" s="21" t="str">
        <f>IF(CM140&lt;1,"",$CJ$12)</f>
        <v/>
      </c>
      <c r="CK141" s="21">
        <f>IF(CM140&lt;1,0,CK129)</f>
        <v>0</v>
      </c>
      <c r="CL141" s="21">
        <f>IF(CM140&lt;1,0,(CI141+CJ141+CK141)-CH141)</f>
        <v>0</v>
      </c>
      <c r="CM141" s="21">
        <f>IF(CM140-CL141&lt;1,0,CM140-CL141)</f>
        <v>0</v>
      </c>
      <c r="CO141" s="4">
        <f>(CR140*($CO$36*13.85))/360</f>
        <v>878.57249027391117</v>
      </c>
      <c r="CP141" s="5">
        <f>$D$38/2</f>
        <v>1342.0540575303476</v>
      </c>
      <c r="CQ141" s="5">
        <f>CP141-CO141</f>
        <v>463.48156725643639</v>
      </c>
      <c r="CR141" s="4">
        <f>IF(CR140-CQ141&lt;0,0,CR140-CQ141)</f>
        <v>456267.3437014916</v>
      </c>
      <c r="CS141" s="6">
        <f>IF(CR140&lt;1,"",CS140+1)</f>
        <v>104</v>
      </c>
    </row>
    <row r="142" spans="1:97" hidden="1" x14ac:dyDescent="0.25">
      <c r="A142" s="6"/>
      <c r="B142" s="20">
        <f>IF(M141&lt;1,"",$E$7)</f>
        <v>0.05</v>
      </c>
      <c r="C142" s="17">
        <f>IF(M141&lt;1,0,(M141*(B142*30)/360))</f>
        <v>1758.3127885387621</v>
      </c>
      <c r="D142" s="19">
        <f>IF(M141 &gt; 1, IF(M141-D141&lt;1,(M141+C142),$E$9), 0)</f>
        <v>2684.1081150606951</v>
      </c>
      <c r="E142" s="17">
        <f>IF(D142&lt;M141,IF(M141&lt;1,"",$E$16),IF(D142&lt;E141,0,D142-(M141+C142)))</f>
        <v>0</v>
      </c>
      <c r="F142" s="17"/>
      <c r="G142" s="17"/>
      <c r="H142" s="17"/>
      <c r="I142" s="17"/>
      <c r="J142" s="17"/>
      <c r="K142" s="17">
        <f>IF(M141&gt;1,IF(K130&gt;1,IF(M141&lt;$E$17,(M141-D142+C142),K130),0),0)</f>
        <v>0</v>
      </c>
      <c r="L142" s="17">
        <f>IF(M141&lt;1,0,IF((D142+E142+K142)-C142&gt;=(M141),(M141),(D142+E142+K142)-C142))</f>
        <v>925.79532652193302</v>
      </c>
      <c r="M142" s="18">
        <f>IF(M141-L142&lt;1,0,M141-L142)</f>
        <v>421069.27392278099</v>
      </c>
      <c r="N142" s="17"/>
      <c r="Q142" s="7"/>
      <c r="R142" s="11"/>
      <c r="S142" s="23">
        <f>S141-($S$133-$S$145)/12</f>
        <v>391530.78129919322</v>
      </c>
      <c r="T142" s="13"/>
      <c r="U142" s="10">
        <f>CM136</f>
        <v>0</v>
      </c>
      <c r="V142" s="9"/>
      <c r="W142" s="12">
        <f>SUM($C$38:C142)</f>
        <v>202900.62600415401</v>
      </c>
      <c r="X142" s="11"/>
      <c r="Y142" s="10">
        <f>SUM($CH$30:CH136)</f>
        <v>32940.465450647702</v>
      </c>
      <c r="Z142" s="9"/>
      <c r="AA142" s="9"/>
      <c r="AB142" s="9"/>
      <c r="AG142" s="1" t="s">
        <v>0</v>
      </c>
      <c r="CF142">
        <f>SUM(CF141+1)</f>
        <v>111</v>
      </c>
      <c r="CG142" s="22" t="str">
        <f>IF(CM141&lt;1,"",$CJ$7)</f>
        <v/>
      </c>
      <c r="CH142" s="21" t="str">
        <f>IF(CM141&lt;1,"",(CM141*(CG142*30)/360))</f>
        <v/>
      </c>
      <c r="CI142" s="5" t="str">
        <f>IF(CM141&lt;1,"",$CJ$9)</f>
        <v/>
      </c>
      <c r="CJ142" s="21" t="str">
        <f>IF(CM141&lt;1,"",$CJ$12)</f>
        <v/>
      </c>
      <c r="CK142" s="21">
        <f>IF(CM141&lt;1,0,CK130)</f>
        <v>0</v>
      </c>
      <c r="CL142" s="21">
        <f>IF(CM141&lt;1,0,(CI142+CJ142+CK142)-CH142)</f>
        <v>0</v>
      </c>
      <c r="CM142" s="21">
        <f>IF(CM141-CL142&lt;1,0,CM141-CL142)</f>
        <v>0</v>
      </c>
      <c r="CO142" s="4">
        <f>(CR141*($CO$36*13.85))/360</f>
        <v>877.68093198134136</v>
      </c>
      <c r="CP142" s="5">
        <f>$D$38/2</f>
        <v>1342.0540575303476</v>
      </c>
      <c r="CQ142" s="5">
        <f>CP142-CO142</f>
        <v>464.3731255490062</v>
      </c>
      <c r="CR142" s="4">
        <f>IF(CR141-CQ142&lt;0,0,CR141-CQ142)</f>
        <v>455802.9705759426</v>
      </c>
      <c r="CS142" s="6">
        <f>IF(CR141&lt;1,"",CS141+1)</f>
        <v>105</v>
      </c>
    </row>
    <row r="143" spans="1:97" hidden="1" x14ac:dyDescent="0.25">
      <c r="A143" s="6"/>
      <c r="B143" s="20">
        <f>IF(M142&lt;1,"",$E$7)</f>
        <v>0.05</v>
      </c>
      <c r="C143" s="17">
        <f>IF(M142&lt;1,0,(M142*(B143*30)/360))</f>
        <v>1754.4553080115875</v>
      </c>
      <c r="D143" s="19">
        <f>IF(M142 &gt; 1, IF(M142-D142&lt;1,(M142+C143),$E$9), 0)</f>
        <v>2684.1081150606951</v>
      </c>
      <c r="E143" s="17">
        <f>IF(D143&lt;M142,IF(M142&lt;1,"",$E$16),IF(D143&lt;E142,0,D143-(M142+C143)))</f>
        <v>0</v>
      </c>
      <c r="F143" s="17"/>
      <c r="G143" s="17"/>
      <c r="H143" s="17"/>
      <c r="I143" s="17"/>
      <c r="J143" s="17"/>
      <c r="K143" s="17">
        <f>IF(M142&gt;1,IF(K131&gt;1,IF(M142&lt;$E$17,(M142-D143+C143),K131),0),0)</f>
        <v>0</v>
      </c>
      <c r="L143" s="17">
        <f>IF(M142&lt;1,0,IF((D143+E143+K143)-C143&gt;=(M142),(M142),(D143+E143+K143)-C143))</f>
        <v>929.65280704910765</v>
      </c>
      <c r="M143" s="18">
        <f>IF(M142-L143&lt;1,0,M142-L143)</f>
        <v>420139.62111573189</v>
      </c>
      <c r="N143" s="17"/>
      <c r="Q143" s="7"/>
      <c r="R143" s="11"/>
      <c r="S143" s="23">
        <f>S142-($S$133-$S$145)/12</f>
        <v>390272.03995849367</v>
      </c>
      <c r="T143" s="13"/>
      <c r="U143" s="10">
        <f>CM137</f>
        <v>0</v>
      </c>
      <c r="V143" s="9"/>
      <c r="W143" s="12">
        <f>SUM($C$38:C143)</f>
        <v>204655.0813121656</v>
      </c>
      <c r="X143" s="11"/>
      <c r="Y143" s="10">
        <f>SUM($CH$30:CH137)</f>
        <v>32940.465450647702</v>
      </c>
      <c r="Z143" s="9"/>
      <c r="AA143" s="9"/>
      <c r="AB143" s="9"/>
      <c r="AG143" s="1" t="s">
        <v>0</v>
      </c>
      <c r="CF143">
        <f>SUM(CF142+1)</f>
        <v>112</v>
      </c>
      <c r="CG143" s="22" t="str">
        <f>IF(CM142&lt;1,"",$CJ$7)</f>
        <v/>
      </c>
      <c r="CH143" s="21" t="str">
        <f>IF(CM142&lt;1,"",(CM142*(CG143*30)/360))</f>
        <v/>
      </c>
      <c r="CI143" s="5" t="str">
        <f>IF(CM142&lt;1,"",$CJ$9)</f>
        <v/>
      </c>
      <c r="CJ143" s="21" t="str">
        <f>IF(CM142&lt;1,"",$CJ$12)</f>
        <v/>
      </c>
      <c r="CK143" s="21">
        <f>IF(CM142&lt;1,0,CK131)</f>
        <v>0</v>
      </c>
      <c r="CL143" s="21">
        <f>IF(CM142&lt;1,0,(CI143+CJ143+CK143)-CH143)</f>
        <v>0</v>
      </c>
      <c r="CM143" s="21">
        <f>IF(CM142-CL143&lt;1,0,CM142-CL143)</f>
        <v>0</v>
      </c>
      <c r="CO143" s="4">
        <f>(CR142*($CO$36*13.85))/360</f>
        <v>876.78765867733409</v>
      </c>
      <c r="CP143" s="5">
        <f>$D$38/2</f>
        <v>1342.0540575303476</v>
      </c>
      <c r="CQ143" s="5">
        <f>CP143-CO143</f>
        <v>465.26639885301347</v>
      </c>
      <c r="CR143" s="4">
        <f>IF(CR142-CQ143&lt;0,0,CR142-CQ143)</f>
        <v>455337.70417708956</v>
      </c>
      <c r="CS143" s="6">
        <f>IF(CR142&lt;1,"",CS142+1)</f>
        <v>106</v>
      </c>
    </row>
    <row r="144" spans="1:97" hidden="1" x14ac:dyDescent="0.25">
      <c r="A144" s="6"/>
      <c r="B144" s="20">
        <f>IF(M143&lt;1,"",$E$7)</f>
        <v>0.05</v>
      </c>
      <c r="C144" s="17">
        <f>IF(M143&lt;1,0,(M143*(B144*30)/360))</f>
        <v>1750.5817546488827</v>
      </c>
      <c r="D144" s="19">
        <f>IF(M143 &gt; 1, IF(M143-D143&lt;1,(M143+C144),$E$9), 0)</f>
        <v>2684.1081150606951</v>
      </c>
      <c r="E144" s="17">
        <f>IF(D144&lt;M143,IF(M143&lt;1,"",$E$16),IF(D144&lt;E143,0,D144-(M143+C144)))</f>
        <v>0</v>
      </c>
      <c r="F144" s="17"/>
      <c r="G144" s="17"/>
      <c r="H144" s="17"/>
      <c r="I144" s="17"/>
      <c r="J144" s="17"/>
      <c r="K144" s="17">
        <f>IF(M143&gt;1,IF(K132&gt;1,IF(M143&lt;$E$17,(M143-D144+C144),K132),0),0)</f>
        <v>0</v>
      </c>
      <c r="L144" s="17">
        <f>IF(M143&lt;1,0,IF((D144+E144+K144)-C144&gt;=(M143),(M143),(D144+E144+K144)-C144))</f>
        <v>933.52636041181245</v>
      </c>
      <c r="M144" s="18">
        <f>IF(M143-L144&lt;1,0,M143-L144)</f>
        <v>419206.09475532005</v>
      </c>
      <c r="N144" s="17"/>
      <c r="Q144" s="7"/>
      <c r="R144" s="11"/>
      <c r="S144" s="23">
        <f>S143-($S$133-$S$145)/12</f>
        <v>389013.29861779412</v>
      </c>
      <c r="T144" s="13"/>
      <c r="U144" s="10">
        <f>CM138</f>
        <v>0</v>
      </c>
      <c r="V144" s="9"/>
      <c r="W144" s="12">
        <f>SUM($C$38:C144)</f>
        <v>206405.66306681448</v>
      </c>
      <c r="X144" s="11"/>
      <c r="Y144" s="10">
        <f>SUM($CH$30:CH138)</f>
        <v>32940.465450647702</v>
      </c>
      <c r="Z144" s="9"/>
      <c r="AA144" s="9"/>
      <c r="AB144" s="9"/>
      <c r="AG144" s="1" t="s">
        <v>0</v>
      </c>
      <c r="CF144">
        <f>SUM(CF143+1)</f>
        <v>113</v>
      </c>
      <c r="CG144" s="22" t="str">
        <f>IF(CM143&lt;1,"",$CJ$7)</f>
        <v/>
      </c>
      <c r="CH144" s="21" t="str">
        <f>IF(CM143&lt;1,"",(CM143*(CG144*30)/360))</f>
        <v/>
      </c>
      <c r="CI144" s="5" t="str">
        <f>IF(CM143&lt;1,"",$CJ$9)</f>
        <v/>
      </c>
      <c r="CJ144" s="21" t="str">
        <f>IF(CM143&lt;1,"",$CJ$12)</f>
        <v/>
      </c>
      <c r="CK144" s="21">
        <f>IF(CM143&lt;1,0,CK132)</f>
        <v>0</v>
      </c>
      <c r="CL144" s="21">
        <f>IF(CM143&lt;1,0,(CI144+CJ144+CK144)-CH144)</f>
        <v>0</v>
      </c>
      <c r="CM144" s="21">
        <f>IF(CM143-CL144&lt;1,0,CM143-CL144)</f>
        <v>0</v>
      </c>
      <c r="CO144" s="4">
        <f>(CR143*($CO$36*13.85))/360</f>
        <v>875.89266706287367</v>
      </c>
      <c r="CP144" s="5">
        <f>$D$38/2</f>
        <v>1342.0540575303476</v>
      </c>
      <c r="CQ144" s="5">
        <f>CP144-CO144</f>
        <v>466.16139046747389</v>
      </c>
      <c r="CR144" s="4">
        <f>IF(CR143-CQ144&lt;0,0,CR143-CQ144)</f>
        <v>454871.54278662207</v>
      </c>
      <c r="CS144" s="6">
        <f>IF(CR143&lt;1,"",CS143+1)</f>
        <v>107</v>
      </c>
    </row>
    <row r="145" spans="1:97" hidden="1" x14ac:dyDescent="0.25">
      <c r="A145" s="6"/>
      <c r="B145" s="20">
        <f>IF(M144&lt;1,"",$E$7)</f>
        <v>0.05</v>
      </c>
      <c r="C145" s="17">
        <f>IF(M144&lt;1,0,(M144*(B145*30)/360))</f>
        <v>1746.6920614805001</v>
      </c>
      <c r="D145" s="19">
        <f>IF(M144 &gt; 1, IF(M144-D144&lt;1,(M144+C145),$E$9), 0)</f>
        <v>2684.1081150606951</v>
      </c>
      <c r="E145" s="17">
        <f>IF(D145&lt;M144,IF(M144&lt;1,"",$E$16),IF(D145&lt;E144,0,D145-(M144+C145)))</f>
        <v>0</v>
      </c>
      <c r="F145" s="17"/>
      <c r="G145" s="17"/>
      <c r="H145" s="17"/>
      <c r="I145" s="17"/>
      <c r="J145" s="17"/>
      <c r="K145" s="17">
        <f>IF(M144&gt;1,IF(K133&gt;1,IF(M144&lt;$E$17,(M144-D145+C145),K133),0),0)</f>
        <v>0</v>
      </c>
      <c r="L145" s="17">
        <f>IF(M144&lt;1,0,IF((D145+E145+K145)-C145&gt;=(M144),(M144),(D145+E145+K145)-C145))</f>
        <v>937.41605358019501</v>
      </c>
      <c r="M145" s="18">
        <f>IF(M144-L145&lt;1,0,M144-L145)</f>
        <v>418268.67870173987</v>
      </c>
      <c r="N145" s="17"/>
      <c r="Q145" s="7"/>
      <c r="R145" s="11" t="s">
        <v>0</v>
      </c>
      <c r="S145" s="23">
        <f>CR271</f>
        <v>387754.55727709446</v>
      </c>
      <c r="T145" s="13"/>
      <c r="U145" s="10">
        <f>CM139</f>
        <v>0</v>
      </c>
      <c r="V145" s="9"/>
      <c r="W145" s="12">
        <f>SUM($C$38:C145)</f>
        <v>208152.35512829499</v>
      </c>
      <c r="X145" s="11">
        <v>9</v>
      </c>
      <c r="Y145" s="10">
        <f>SUM($CH$30:CH139)</f>
        <v>32940.465450647702</v>
      </c>
      <c r="Z145" s="9"/>
      <c r="AA145" s="9"/>
      <c r="AB145" s="9"/>
      <c r="AG145" s="1" t="s">
        <v>0</v>
      </c>
      <c r="CF145">
        <f>SUM(CF144+1)</f>
        <v>114</v>
      </c>
      <c r="CG145" s="22" t="str">
        <f>IF(CM144&lt;1,"",$CJ$7)</f>
        <v/>
      </c>
      <c r="CH145" s="21" t="str">
        <f>IF(CM144&lt;1,"",(CM144*(CG145*30)/360))</f>
        <v/>
      </c>
      <c r="CI145" s="5" t="str">
        <f>IF(CM144&lt;1,"",$CJ$9)</f>
        <v/>
      </c>
      <c r="CJ145" s="21" t="str">
        <f>IF(CM144&lt;1,"",$CJ$12)</f>
        <v/>
      </c>
      <c r="CK145" s="21">
        <f>IF(CM144&lt;1,0,CK133)</f>
        <v>0</v>
      </c>
      <c r="CL145" s="21">
        <f>IF(CM144&lt;1,0,(CI145+CJ145+CK145)-CH145)</f>
        <v>0</v>
      </c>
      <c r="CM145" s="21">
        <f>IF(CM144-CL145&lt;1,0,CM144-CL145)</f>
        <v>0</v>
      </c>
      <c r="CO145" s="4">
        <f>(CR144*($CO$36*13.85))/360</f>
        <v>874.99595383259941</v>
      </c>
      <c r="CP145" s="5">
        <f>$D$38/2</f>
        <v>1342.0540575303476</v>
      </c>
      <c r="CQ145" s="5">
        <f>CP145-CO145</f>
        <v>467.05810369774815</v>
      </c>
      <c r="CR145" s="4">
        <f>IF(CR144-CQ145&lt;0,0,CR144-CQ145)</f>
        <v>454404.48468292435</v>
      </c>
      <c r="CS145" s="6">
        <f>IF(CR144&lt;1,"",CS144+1)</f>
        <v>108</v>
      </c>
    </row>
    <row r="146" spans="1:97" hidden="1" x14ac:dyDescent="0.25">
      <c r="A146" s="6"/>
      <c r="B146" s="20">
        <f>IF(M145&lt;1,"",$E$7)</f>
        <v>0.05</v>
      </c>
      <c r="C146" s="17">
        <f>IF(M145&lt;1,0,(M145*(B146*30)/360))</f>
        <v>1742.7861612572497</v>
      </c>
      <c r="D146" s="19">
        <f>IF(M145 &gt; 1, IF(M145-D145&lt;1,(M145+C146),$E$9), 0)</f>
        <v>2684.1081150606951</v>
      </c>
      <c r="E146" s="17">
        <f>IF(D146&lt;M145,IF(M145&lt;1,"",$E$16),IF(D146&lt;E145,0,D146-(M145+C146)))</f>
        <v>0</v>
      </c>
      <c r="F146" s="17"/>
      <c r="G146" s="17"/>
      <c r="H146" s="17"/>
      <c r="I146" s="17"/>
      <c r="J146" s="17"/>
      <c r="K146" s="17">
        <f>IF(M145&gt;1,IF(K134&gt;1,IF(M145&lt;$E$17,(M145-D146+C146),K134),0),0)</f>
        <v>0</v>
      </c>
      <c r="L146" s="17">
        <f>IF(M145&lt;1,0,IF((D146+E146+K146)-C146&gt;=(M145),(M145),(D146+E146+K146)-C146))</f>
        <v>941.32195380344547</v>
      </c>
      <c r="M146" s="18">
        <f>IF(M145-L146&lt;1,0,M145-L146)</f>
        <v>417327.35674793646</v>
      </c>
      <c r="N146" s="17"/>
      <c r="Q146" s="7"/>
      <c r="R146" s="11" t="s">
        <v>0</v>
      </c>
      <c r="S146" s="23">
        <f>S145-($S$145-$S$157)/12</f>
        <v>386431.32408115396</v>
      </c>
      <c r="T146" s="13"/>
      <c r="U146" s="10">
        <f>CM140</f>
        <v>0</v>
      </c>
      <c r="V146" s="9"/>
      <c r="W146" s="12">
        <f>SUM($C$38:C146)</f>
        <v>209895.14128955224</v>
      </c>
      <c r="X146" s="11" t="s">
        <v>0</v>
      </c>
      <c r="Y146" s="10">
        <f>SUM($CH$30:CH140)</f>
        <v>32940.465450647702</v>
      </c>
      <c r="Z146" s="9"/>
      <c r="AA146" s="9"/>
      <c r="AB146" s="9"/>
      <c r="AG146" s="1" t="s">
        <v>0</v>
      </c>
      <c r="CF146">
        <f>SUM(CF145+1)</f>
        <v>115</v>
      </c>
      <c r="CG146" s="22" t="str">
        <f>IF(CM145&lt;1,"",$CJ$7)</f>
        <v/>
      </c>
      <c r="CH146" s="21" t="str">
        <f>IF(CM145&lt;1,"",(CM145*(CG146*30)/360))</f>
        <v/>
      </c>
      <c r="CI146" s="5" t="str">
        <f>IF(CM145&lt;1,"",$CJ$9)</f>
        <v/>
      </c>
      <c r="CJ146" s="21" t="str">
        <f>IF(CM145&lt;1,"",$CJ$12)</f>
        <v/>
      </c>
      <c r="CK146" s="21">
        <f>IF(CM145&lt;1,0,CK134)</f>
        <v>0</v>
      </c>
      <c r="CL146" s="21">
        <f>IF(CM145&lt;1,0,(CI146+CJ146+CK146)-CH146)</f>
        <v>0</v>
      </c>
      <c r="CM146" s="21">
        <f>IF(CM145-CL146&lt;1,0,CM145-CL146)</f>
        <v>0</v>
      </c>
      <c r="CO146" s="4">
        <f>(CR145*($CO$36*13.85))/360</f>
        <v>874.09751567479202</v>
      </c>
      <c r="CP146" s="5">
        <f>$D$38/2</f>
        <v>1342.0540575303476</v>
      </c>
      <c r="CQ146" s="5">
        <f>CP146-CO146</f>
        <v>467.95654185555554</v>
      </c>
      <c r="CR146" s="4">
        <f>IF(CR145-CQ146&lt;0,0,CR145-CQ146)</f>
        <v>453936.52814106882</v>
      </c>
      <c r="CS146" s="6">
        <f>IF(CR145&lt;1,"",CS145+1)</f>
        <v>109</v>
      </c>
    </row>
    <row r="147" spans="1:97" hidden="1" x14ac:dyDescent="0.25">
      <c r="A147" s="6"/>
      <c r="B147" s="20">
        <f>IF(M146&lt;1,"",$E$7)</f>
        <v>0.05</v>
      </c>
      <c r="C147" s="17">
        <f>IF(M146&lt;1,0,(M146*(B147*30)/360))</f>
        <v>1738.8639864497352</v>
      </c>
      <c r="D147" s="19">
        <f>IF(M146 &gt; 1, IF(M146-D146&lt;1,(M146+C147),$E$9), 0)</f>
        <v>2684.1081150606951</v>
      </c>
      <c r="E147" s="17">
        <f>IF(D147&lt;M146,IF(M146&lt;1,"",$E$16),IF(D147&lt;E146,0,D147-(M146+C147)))</f>
        <v>0</v>
      </c>
      <c r="F147" s="17"/>
      <c r="G147" s="17"/>
      <c r="H147" s="17"/>
      <c r="I147" s="17"/>
      <c r="J147" s="17"/>
      <c r="K147" s="17">
        <f>IF(M146&gt;1,IF(K135&gt;1,IF(M146&lt;$E$17,(M146-D147+C147),K135),0),0)</f>
        <v>0</v>
      </c>
      <c r="L147" s="17">
        <f>IF(M146&lt;1,0,IF((D147+E147+K147)-C147&gt;=(M146),(M146),(D147+E147+K147)-C147))</f>
        <v>945.24412861095993</v>
      </c>
      <c r="M147" s="18">
        <f>IF(M146-L147&lt;1,0,M146-L147)</f>
        <v>416382.11261932552</v>
      </c>
      <c r="N147" s="17"/>
      <c r="Q147" s="7"/>
      <c r="R147" s="11"/>
      <c r="S147" s="23">
        <f>S146-($S$145-$S$157)/12</f>
        <v>385108.09088521346</v>
      </c>
      <c r="T147" s="13"/>
      <c r="U147" s="10">
        <f>CM141</f>
        <v>0</v>
      </c>
      <c r="V147" s="9"/>
      <c r="W147" s="12">
        <f>SUM($C$38:C147)</f>
        <v>211634.00527600196</v>
      </c>
      <c r="X147" s="11"/>
      <c r="Y147" s="10">
        <f>SUM($CH$30:CH141)</f>
        <v>32940.465450647702</v>
      </c>
      <c r="Z147" s="9"/>
      <c r="AA147" s="9"/>
      <c r="AB147" s="9"/>
      <c r="AG147" s="1" t="s">
        <v>0</v>
      </c>
      <c r="CF147">
        <f>SUM(CF146+1)</f>
        <v>116</v>
      </c>
      <c r="CG147" s="22" t="str">
        <f>IF(CM146&lt;1,"",$CJ$7)</f>
        <v/>
      </c>
      <c r="CH147" s="21" t="str">
        <f>IF(CM146&lt;1,"",(CM146*(CG147*30)/360))</f>
        <v/>
      </c>
      <c r="CI147" s="5" t="str">
        <f>IF(CM146&lt;1,"",$CJ$9)</f>
        <v/>
      </c>
      <c r="CJ147" s="21" t="str">
        <f>IF(CM146&lt;1,"",$CJ$12)</f>
        <v/>
      </c>
      <c r="CK147" s="21">
        <f>IF(CM146&lt;1,0,CK135)</f>
        <v>0</v>
      </c>
      <c r="CL147" s="21">
        <f>IF(CM146&lt;1,0,(CI147+CJ147+CK147)-CH147)</f>
        <v>0</v>
      </c>
      <c r="CM147" s="21">
        <f>IF(CM146-CL147&lt;1,0,CM146-CL147)</f>
        <v>0</v>
      </c>
      <c r="CO147" s="4">
        <f>(CR146*($CO$36*13.85))/360</f>
        <v>873.19734927136165</v>
      </c>
      <c r="CP147" s="5">
        <f>$D$38/2</f>
        <v>1342.0540575303476</v>
      </c>
      <c r="CQ147" s="5">
        <f>CP147-CO147</f>
        <v>468.85670825898592</v>
      </c>
      <c r="CR147" s="4">
        <f>IF(CR146-CQ147&lt;0,0,CR146-CQ147)</f>
        <v>453467.67143280985</v>
      </c>
      <c r="CS147" s="6">
        <f>IF(CR146&lt;1,"",CS146+1)</f>
        <v>110</v>
      </c>
    </row>
    <row r="148" spans="1:97" hidden="1" x14ac:dyDescent="0.25">
      <c r="A148" s="6"/>
      <c r="B148" s="20">
        <f>IF(M147&lt;1,"",$E$7)</f>
        <v>0.05</v>
      </c>
      <c r="C148" s="17">
        <f>IF(M147&lt;1,0,(M147*(B148*30)/360))</f>
        <v>1734.9254692471898</v>
      </c>
      <c r="D148" s="19">
        <f>IF(M147 &gt; 1, IF(M147-D147&lt;1,(M147+C148),$E$9), 0)</f>
        <v>2684.1081150606951</v>
      </c>
      <c r="E148" s="17">
        <f>IF(D148&lt;M147,IF(M147&lt;1,"",$E$16),IF(D148&lt;E147,0,D148-(M147+C148)))</f>
        <v>0</v>
      </c>
      <c r="F148" s="17"/>
      <c r="G148" s="17"/>
      <c r="H148" s="17"/>
      <c r="I148" s="17"/>
      <c r="J148" s="17"/>
      <c r="K148" s="17">
        <f>IF(M147&gt;1,IF(K136&gt;1,IF(M147&lt;$E$17,(M147-D148+C148),K136),0),0)</f>
        <v>0</v>
      </c>
      <c r="L148" s="17">
        <f>IF(M147&lt;1,0,IF((D148+E148+K148)-C148&gt;=(M147),(M147),(D148+E148+K148)-C148))</f>
        <v>949.18264581350536</v>
      </c>
      <c r="M148" s="18">
        <f>IF(M147-L148&lt;1,0,M147-L148)</f>
        <v>415432.92997351201</v>
      </c>
      <c r="N148" s="17"/>
      <c r="Q148" s="7"/>
      <c r="R148" s="11"/>
      <c r="S148" s="23">
        <f>S147-($S$145-$S$157)/12</f>
        <v>383784.85768927296</v>
      </c>
      <c r="T148" s="13"/>
      <c r="U148" s="10">
        <f>CM142</f>
        <v>0</v>
      </c>
      <c r="V148" s="9"/>
      <c r="W148" s="12">
        <f>SUM($C$38:C148)</f>
        <v>213368.93074524915</v>
      </c>
      <c r="X148" s="11"/>
      <c r="Y148" s="10">
        <f>SUM($CH$30:CH142)</f>
        <v>32940.465450647702</v>
      </c>
      <c r="Z148" s="9"/>
      <c r="AA148" s="9"/>
      <c r="AB148" s="9"/>
      <c r="AG148" s="1" t="s">
        <v>0</v>
      </c>
      <c r="CF148">
        <f>SUM(CF147+1)</f>
        <v>117</v>
      </c>
      <c r="CG148" s="22" t="str">
        <f>IF(CM147&lt;1,"",$CJ$7)</f>
        <v/>
      </c>
      <c r="CH148" s="21" t="str">
        <f>IF(CM147&lt;1,"",(CM147*(CG148*30)/360))</f>
        <v/>
      </c>
      <c r="CI148" s="5" t="str">
        <f>IF(CM147&lt;1,"",$CJ$9)</f>
        <v/>
      </c>
      <c r="CJ148" s="21" t="str">
        <f>IF(CM147&lt;1,"",$CJ$12)</f>
        <v/>
      </c>
      <c r="CK148" s="21">
        <f>IF(CM147&lt;1,0,CK136)</f>
        <v>0</v>
      </c>
      <c r="CL148" s="21">
        <f>IF(CM147&lt;1,0,(CI148+CJ148+CK148)-CH148)</f>
        <v>0</v>
      </c>
      <c r="CM148" s="21">
        <f>IF(CM147-CL148&lt;1,0,CM147-CL148)</f>
        <v>0</v>
      </c>
      <c r="CO148" s="4">
        <f>(CR147*($CO$36*13.85))/360</f>
        <v>872.2954512978356</v>
      </c>
      <c r="CP148" s="5">
        <f>$D$38/2</f>
        <v>1342.0540575303476</v>
      </c>
      <c r="CQ148" s="5">
        <f>CP148-CO148</f>
        <v>469.75860623251197</v>
      </c>
      <c r="CR148" s="4">
        <f>IF(CR147-CQ148&lt;0,0,CR147-CQ148)</f>
        <v>452997.91282657732</v>
      </c>
      <c r="CS148" s="6">
        <f>IF(CR147&lt;1,"",CS147+1)</f>
        <v>111</v>
      </c>
    </row>
    <row r="149" spans="1:97" hidden="1" x14ac:dyDescent="0.25">
      <c r="A149" s="6"/>
      <c r="B149" s="20">
        <f>IF(M148&lt;1,"",$E$7)</f>
        <v>0.05</v>
      </c>
      <c r="C149" s="17">
        <f>IF(M148&lt;1,0,(M148*(B149*30)/360))</f>
        <v>1730.9705415563001</v>
      </c>
      <c r="D149" s="19">
        <f>IF(M148 &gt; 1, IF(M148-D148&lt;1,(M148+C149),$E$9), 0)</f>
        <v>2684.1081150606951</v>
      </c>
      <c r="E149" s="17">
        <f>IF(D149&lt;M148,IF(M148&lt;1,"",$E$16),IF(D149&lt;E148,0,D149-(M148+C149)))</f>
        <v>0</v>
      </c>
      <c r="F149" s="17"/>
      <c r="G149" s="17"/>
      <c r="H149" s="17"/>
      <c r="I149" s="17"/>
      <c r="J149" s="17"/>
      <c r="K149" s="17">
        <f>IF(M148&gt;1,IF(K137&gt;1,IF(M148&lt;$E$17,(M148-D149+C149),K137),0),0)</f>
        <v>0</v>
      </c>
      <c r="L149" s="17">
        <f>IF(M148&lt;1,0,IF((D149+E149+K149)-C149&gt;=(M148),(M148),(D149+E149+K149)-C149))</f>
        <v>953.13757350439505</v>
      </c>
      <c r="M149" s="18">
        <f>IF(M148-L149&lt;1,0,M148-L149)</f>
        <v>414479.7924000076</v>
      </c>
      <c r="N149" s="17"/>
      <c r="Q149" s="7"/>
      <c r="R149" s="11"/>
      <c r="S149" s="23">
        <f>S148-($S$145-$S$157)/12</f>
        <v>382461.62449333246</v>
      </c>
      <c r="T149" s="13"/>
      <c r="U149" s="10">
        <f>CM143</f>
        <v>0</v>
      </c>
      <c r="V149" s="9"/>
      <c r="W149" s="12">
        <f>SUM($C$38:C149)</f>
        <v>215099.90128680546</v>
      </c>
      <c r="X149" s="11"/>
      <c r="Y149" s="10">
        <f>SUM($CH$30:CH143)</f>
        <v>32940.465450647702</v>
      </c>
      <c r="Z149" s="9"/>
      <c r="AA149" s="9"/>
      <c r="AB149" s="9"/>
      <c r="AG149" s="1" t="s">
        <v>0</v>
      </c>
      <c r="CF149">
        <f>SUM(CF148+1)</f>
        <v>118</v>
      </c>
      <c r="CG149" s="22" t="str">
        <f>IF(CM148&lt;1,"",$CJ$7)</f>
        <v/>
      </c>
      <c r="CH149" s="21" t="str">
        <f>IF(CM148&lt;1,"",(CM148*(CG149*30)/360))</f>
        <v/>
      </c>
      <c r="CI149" s="5" t="str">
        <f>IF(CM148&lt;1,"",$CJ$9)</f>
        <v/>
      </c>
      <c r="CJ149" s="21" t="str">
        <f>IF(CM148&lt;1,"",$CJ$12)</f>
        <v/>
      </c>
      <c r="CK149" s="21">
        <f>IF(CM148&lt;1,0,CK137)</f>
        <v>0</v>
      </c>
      <c r="CL149" s="21">
        <f>IF(CM148&lt;1,0,(CI149+CJ149+CK149)-CH149)</f>
        <v>0</v>
      </c>
      <c r="CM149" s="21">
        <f>IF(CM148-CL149&lt;1,0,CM148-CL149)</f>
        <v>0</v>
      </c>
      <c r="CO149" s="4">
        <f>(CR148*($CO$36*13.85))/360</f>
        <v>871.39181842334676</v>
      </c>
      <c r="CP149" s="5">
        <f>$D$38/2</f>
        <v>1342.0540575303476</v>
      </c>
      <c r="CQ149" s="5">
        <f>CP149-CO149</f>
        <v>470.6622391070008</v>
      </c>
      <c r="CR149" s="4">
        <f>IF(CR148-CQ149&lt;0,0,CR148-CQ149)</f>
        <v>452527.25058747031</v>
      </c>
      <c r="CS149" s="6">
        <f>IF(CR148&lt;1,"",CS148+1)</f>
        <v>112</v>
      </c>
    </row>
    <row r="150" spans="1:97" hidden="1" x14ac:dyDescent="0.25">
      <c r="A150" s="6"/>
      <c r="B150" s="20">
        <f>IF(M149&lt;1,"",$E$7)</f>
        <v>0.05</v>
      </c>
      <c r="C150" s="17">
        <f>IF(M149&lt;1,0,(M149*(B150*30)/360))</f>
        <v>1726.9991350000316</v>
      </c>
      <c r="D150" s="19">
        <f>IF(M149 &gt; 1, IF(M149-D149&lt;1,(M149+C150),$E$9), 0)</f>
        <v>2684.1081150606951</v>
      </c>
      <c r="E150" s="17">
        <f>IF(D150&lt;M149,IF(M149&lt;1,"",$E$16),IF(D150&lt;E149,0,D150-(M149+C150)))</f>
        <v>0</v>
      </c>
      <c r="F150" s="17"/>
      <c r="G150" s="17"/>
      <c r="H150" s="17"/>
      <c r="I150" s="17"/>
      <c r="J150" s="17"/>
      <c r="K150" s="17">
        <f>IF(M149&gt;1,IF(K138&gt;1,IF(M149&lt;$E$17,(M149-D150+C150),K138),0),0)</f>
        <v>0</v>
      </c>
      <c r="L150" s="17">
        <f>IF(M149&lt;1,0,IF((D150+E150+K150)-C150&gt;=(M149),(M149),(D150+E150+K150)-C150))</f>
        <v>957.1089800606635</v>
      </c>
      <c r="M150" s="18">
        <f>IF(M149-L150&lt;1,0,M149-L150)</f>
        <v>413522.68341994693</v>
      </c>
      <c r="N150" s="17"/>
      <c r="Q150" s="7"/>
      <c r="R150" s="11"/>
      <c r="S150" s="23">
        <f>S149-($S$145-$S$157)/12</f>
        <v>381138.39129739197</v>
      </c>
      <c r="T150" s="13"/>
      <c r="U150" s="10">
        <f>CM144</f>
        <v>0</v>
      </c>
      <c r="V150" s="9"/>
      <c r="W150" s="12">
        <f>SUM($C$38:C150)</f>
        <v>216826.90042180548</v>
      </c>
      <c r="X150" s="11"/>
      <c r="Y150" s="10">
        <f>SUM($CH$30:CH144)</f>
        <v>32940.465450647702</v>
      </c>
      <c r="Z150" s="9"/>
      <c r="AA150" s="9"/>
      <c r="AB150" s="9"/>
      <c r="AG150" s="1" t="s">
        <v>0</v>
      </c>
      <c r="CF150">
        <f>SUM(CF149+1)</f>
        <v>119</v>
      </c>
      <c r="CG150" s="22" t="str">
        <f>IF(CM149&lt;1,"",$CJ$7)</f>
        <v/>
      </c>
      <c r="CH150" s="21" t="str">
        <f>IF(CM149&lt;1,"",(CM149*(CG150*30)/360))</f>
        <v/>
      </c>
      <c r="CI150" s="5" t="str">
        <f>IF(CM149&lt;1,"",$CJ$9)</f>
        <v/>
      </c>
      <c r="CJ150" s="21" t="str">
        <f>IF(CM149&lt;1,"",$CJ$12)</f>
        <v/>
      </c>
      <c r="CK150" s="21">
        <f>IF(CM149&lt;1,0,CK138)</f>
        <v>0</v>
      </c>
      <c r="CL150" s="21">
        <f>IF(CM149&lt;1,0,(CI150+CJ150+CK150)-CH150)</f>
        <v>0</v>
      </c>
      <c r="CM150" s="21">
        <f>IF(CM149-CL150&lt;1,0,CM149-CL150)</f>
        <v>0</v>
      </c>
      <c r="CO150" s="4">
        <f>(CR149*($CO$36*13.85))/360</f>
        <v>870.48644731061984</v>
      </c>
      <c r="CP150" s="5">
        <f>$D$38/2</f>
        <v>1342.0540575303476</v>
      </c>
      <c r="CQ150" s="5">
        <f>CP150-CO150</f>
        <v>471.56761021972773</v>
      </c>
      <c r="CR150" s="4">
        <f>IF(CR149-CQ150&lt;0,0,CR149-CQ150)</f>
        <v>452055.6829772506</v>
      </c>
      <c r="CS150" s="6">
        <f>IF(CR149&lt;1,"",CS149+1)</f>
        <v>113</v>
      </c>
    </row>
    <row r="151" spans="1:97" hidden="1" x14ac:dyDescent="0.25">
      <c r="A151" s="6"/>
      <c r="B151" s="20">
        <f>IF(M150&lt;1,"",$E$7)</f>
        <v>0.05</v>
      </c>
      <c r="C151" s="17">
        <f>IF(M150&lt;1,0,(M150*(B151*30)/360))</f>
        <v>1723.0111809164455</v>
      </c>
      <c r="D151" s="19">
        <f>IF(M150 &gt; 1, IF(M150-D150&lt;1,(M150+C151),$E$9), 0)</f>
        <v>2684.1081150606951</v>
      </c>
      <c r="E151" s="17">
        <f>IF(D151&lt;M150,IF(M150&lt;1,"",$E$16),IF(D151&lt;E150,0,D151-(M150+C151)))</f>
        <v>0</v>
      </c>
      <c r="F151" s="17"/>
      <c r="G151" s="17"/>
      <c r="H151" s="17"/>
      <c r="I151" s="17"/>
      <c r="J151" s="17"/>
      <c r="K151" s="17">
        <f>IF(M150&gt;1,IF(K139&gt;1,IF(M150&lt;$E$17,(M150-D151+C151),K139),0),0)</f>
        <v>0</v>
      </c>
      <c r="L151" s="17">
        <f>IF(M150&lt;1,0,IF((D151+E151+K151)-C151&gt;=(M150),(M150),(D151+E151+K151)-C151))</f>
        <v>961.09693414424964</v>
      </c>
      <c r="M151" s="18">
        <f>IF(M150-L151&lt;1,0,M150-L151)</f>
        <v>412561.58648580266</v>
      </c>
      <c r="N151" s="17"/>
      <c r="Q151" s="7"/>
      <c r="R151" s="11"/>
      <c r="S151" s="23">
        <f>S150-($S$145-$S$157)/12</f>
        <v>379815.15810145147</v>
      </c>
      <c r="T151" s="13"/>
      <c r="U151" s="10">
        <f>CM145</f>
        <v>0</v>
      </c>
      <c r="V151" s="9"/>
      <c r="W151" s="12">
        <f>SUM($C$38:C151)</f>
        <v>218549.91160272193</v>
      </c>
      <c r="X151" s="11"/>
      <c r="Y151" s="10">
        <f>SUM($CH$30:CH145)</f>
        <v>32940.465450647702</v>
      </c>
      <c r="Z151" s="9"/>
      <c r="AA151" s="9"/>
      <c r="AB151" s="9"/>
      <c r="AG151" s="1" t="s">
        <v>0</v>
      </c>
      <c r="CF151">
        <f>SUM(CF150+1)</f>
        <v>120</v>
      </c>
      <c r="CG151" s="22" t="str">
        <f>IF(CM150&lt;1,"",$CJ$7)</f>
        <v/>
      </c>
      <c r="CH151" s="21" t="str">
        <f>IF(CM150&lt;1,"",(CM150*(CG151*30)/360))</f>
        <v/>
      </c>
      <c r="CI151" s="5" t="str">
        <f>IF(CM150&lt;1,"",$CJ$9)</f>
        <v/>
      </c>
      <c r="CJ151" s="21" t="str">
        <f>IF(CM150&lt;1,"",$CJ$12)</f>
        <v/>
      </c>
      <c r="CK151" s="21">
        <f>IF(CM150&lt;1,0,CK139)</f>
        <v>0</v>
      </c>
      <c r="CL151" s="21">
        <f>IF(CM150&lt;1,0,(CI151+CJ151+CK151)-CH151)</f>
        <v>0</v>
      </c>
      <c r="CM151" s="21">
        <f>IF(CM150-CL151&lt;1,0,CM150-CL151)</f>
        <v>0</v>
      </c>
      <c r="CO151" s="4">
        <f>(CR150*($CO$36*13.85))/360</f>
        <v>869.57933461596133</v>
      </c>
      <c r="CP151" s="5">
        <f>$D$38/2</f>
        <v>1342.0540575303476</v>
      </c>
      <c r="CQ151" s="5">
        <f>CP151-CO151</f>
        <v>472.47472291438623</v>
      </c>
      <c r="CR151" s="4">
        <f>IF(CR150-CQ151&lt;0,0,CR150-CQ151)</f>
        <v>451583.2082543362</v>
      </c>
      <c r="CS151" s="6">
        <f>IF(CR150&lt;1,"",CS150+1)</f>
        <v>114</v>
      </c>
    </row>
    <row r="152" spans="1:97" hidden="1" x14ac:dyDescent="0.25">
      <c r="A152" s="6"/>
      <c r="B152" s="20">
        <f>IF(M151&lt;1,"",$E$7)</f>
        <v>0.05</v>
      </c>
      <c r="C152" s="17">
        <f>IF(M151&lt;1,0,(M151*(B152*30)/360))</f>
        <v>1719.0066103575111</v>
      </c>
      <c r="D152" s="19">
        <f>IF(M151 &gt; 1, IF(M151-D151&lt;1,(M151+C152),$E$9), 0)</f>
        <v>2684.1081150606951</v>
      </c>
      <c r="E152" s="17">
        <f>IF(D152&lt;M151,IF(M151&lt;1,"",$E$16),IF(D152&lt;E151,0,D152-(M151+C152)))</f>
        <v>0</v>
      </c>
      <c r="F152" s="17"/>
      <c r="G152" s="17"/>
      <c r="H152" s="17"/>
      <c r="I152" s="17"/>
      <c r="J152" s="17"/>
      <c r="K152" s="17">
        <f>IF(M151&gt;1,IF(K140&gt;1,IF(M151&lt;$E$17,(M151-D152+C152),K140),0),0)</f>
        <v>0</v>
      </c>
      <c r="L152" s="17">
        <f>IF(M151&lt;1,0,IF((D152+E152+K152)-C152&gt;=(M151),(M151),(D152+E152+K152)-C152))</f>
        <v>965.10150470318399</v>
      </c>
      <c r="M152" s="18">
        <f>IF(M151-L152&lt;1,0,M151-L152)</f>
        <v>411596.48498109949</v>
      </c>
      <c r="N152" s="17"/>
      <c r="Q152" s="7"/>
      <c r="R152" s="11"/>
      <c r="S152" s="23">
        <f>S151-($S$145-$S$157)/12</f>
        <v>378491.92490551097</v>
      </c>
      <c r="T152" s="13"/>
      <c r="U152" s="10">
        <f>CM146</f>
        <v>0</v>
      </c>
      <c r="V152" s="9"/>
      <c r="W152" s="12">
        <f>SUM($C$38:C152)</f>
        <v>220268.91821307945</v>
      </c>
      <c r="X152" s="11"/>
      <c r="Y152" s="10">
        <f>SUM($CH$30:CH146)</f>
        <v>32940.465450647702</v>
      </c>
      <c r="Z152" s="9"/>
      <c r="AA152" s="9"/>
      <c r="AB152" s="9"/>
      <c r="AG152" s="1" t="s">
        <v>0</v>
      </c>
      <c r="CF152">
        <f>SUM(CF151+1)</f>
        <v>121</v>
      </c>
      <c r="CG152" s="22" t="str">
        <f>IF(CM151&lt;1,"",$CJ$7)</f>
        <v/>
      </c>
      <c r="CH152" s="21" t="str">
        <f>IF(CM151&lt;1,"",(CM151*(CG152*30)/360))</f>
        <v/>
      </c>
      <c r="CI152" s="5" t="str">
        <f>IF(CM151&lt;1,"",$CJ$9)</f>
        <v/>
      </c>
      <c r="CJ152" s="21" t="str">
        <f>IF(CM151&lt;1,"",$CJ$12)</f>
        <v/>
      </c>
      <c r="CK152" s="21">
        <f>IF(CM151&lt;1,0,CK140)</f>
        <v>0</v>
      </c>
      <c r="CL152" s="21">
        <f>IF(CM151&lt;1,0,(CI152+CJ152+CK152)-CH152)</f>
        <v>0</v>
      </c>
      <c r="CM152" s="21">
        <f>IF(CM151-CL152&lt;1,0,CM151-CL152)</f>
        <v>0</v>
      </c>
      <c r="CO152" s="4">
        <f>(CR151*($CO$36*13.85))/360</f>
        <v>868.67047698924398</v>
      </c>
      <c r="CP152" s="5">
        <f>$D$38/2</f>
        <v>1342.0540575303476</v>
      </c>
      <c r="CQ152" s="5">
        <f>CP152-CO152</f>
        <v>473.38358054110358</v>
      </c>
      <c r="CR152" s="4">
        <f>IF(CR151-CQ152&lt;0,0,CR151-CQ152)</f>
        <v>451109.82467379508</v>
      </c>
      <c r="CS152" s="6">
        <f>IF(CR151&lt;1,"",CS151+1)</f>
        <v>115</v>
      </c>
    </row>
    <row r="153" spans="1:97" hidden="1" x14ac:dyDescent="0.25">
      <c r="A153" s="6"/>
      <c r="B153" s="20">
        <f>IF(M152&lt;1,"",$E$7)</f>
        <v>0.05</v>
      </c>
      <c r="C153" s="17">
        <f>IF(M152&lt;1,0,(M152*(B153*30)/360))</f>
        <v>1714.9853540879144</v>
      </c>
      <c r="D153" s="19">
        <f>IF(M152 &gt; 1, IF(M152-D152&lt;1,(M152+C153),$E$9), 0)</f>
        <v>2684.1081150606951</v>
      </c>
      <c r="E153" s="17">
        <f>IF(D153&lt;M152,IF(M152&lt;1,"",$E$16),IF(D153&lt;E152,0,D153-(M152+C153)))</f>
        <v>0</v>
      </c>
      <c r="F153" s="17"/>
      <c r="G153" s="17"/>
      <c r="H153" s="17"/>
      <c r="I153" s="17"/>
      <c r="J153" s="17"/>
      <c r="K153" s="17">
        <f>IF(M152&gt;1,IF(K141&gt;1,IF(M152&lt;$E$17,(M152-D153+C153),K141),0),0)</f>
        <v>0</v>
      </c>
      <c r="L153" s="17">
        <f>IF(M152&lt;1,0,IF((D153+E153+K153)-C153&gt;=(M152),(M152),(D153+E153+K153)-C153))</f>
        <v>969.12276097278072</v>
      </c>
      <c r="M153" s="18">
        <f>IF(M152-L153&lt;1,0,M152-L153)</f>
        <v>410627.36222012673</v>
      </c>
      <c r="N153" s="17"/>
      <c r="Q153" s="7"/>
      <c r="R153" s="11"/>
      <c r="S153" s="23">
        <f>S152-($S$145-$S$157)/12</f>
        <v>377168.69170957047</v>
      </c>
      <c r="T153" s="13"/>
      <c r="U153" s="10">
        <f>CM147</f>
        <v>0</v>
      </c>
      <c r="V153" s="9"/>
      <c r="W153" s="12">
        <f>SUM($C$38:C153)</f>
        <v>221983.90356716738</v>
      </c>
      <c r="X153" s="11"/>
      <c r="Y153" s="10">
        <f>SUM($CH$30:CH147)</f>
        <v>32940.465450647702</v>
      </c>
      <c r="Z153" s="9"/>
      <c r="AA153" s="9"/>
      <c r="AB153" s="9"/>
      <c r="AG153" s="1" t="s">
        <v>0</v>
      </c>
      <c r="CF153">
        <f>SUM(CF152+1)</f>
        <v>122</v>
      </c>
      <c r="CG153" s="22" t="str">
        <f>IF(CM152&lt;1,"",$CJ$7)</f>
        <v/>
      </c>
      <c r="CH153" s="21" t="str">
        <f>IF(CM152&lt;1,"",(CM152*(CG153*30)/360))</f>
        <v/>
      </c>
      <c r="CI153" s="5" t="str">
        <f>IF(CM152&lt;1,"",$CJ$9)</f>
        <v/>
      </c>
      <c r="CJ153" s="21" t="str">
        <f>IF(CM152&lt;1,"",$CJ$12)</f>
        <v/>
      </c>
      <c r="CK153" s="21">
        <f>IF(CM152&lt;1,0,CK141)</f>
        <v>0</v>
      </c>
      <c r="CL153" s="21">
        <f>IF(CM152&lt;1,0,(CI153+CJ153+CK153)-CH153)</f>
        <v>0</v>
      </c>
      <c r="CM153" s="21">
        <f>IF(CM152-CL153&lt;1,0,CM152-CL153)</f>
        <v>0</v>
      </c>
      <c r="CO153" s="4">
        <f>(CR152*($CO$36*13.85))/360</f>
        <v>867.75987107389744</v>
      </c>
      <c r="CP153" s="5">
        <f>$D$38/2</f>
        <v>1342.0540575303476</v>
      </c>
      <c r="CQ153" s="5">
        <f>CP153-CO153</f>
        <v>474.29418645645012</v>
      </c>
      <c r="CR153" s="4">
        <f>IF(CR152-CQ153&lt;0,0,CR152-CQ153)</f>
        <v>450635.5304873386</v>
      </c>
      <c r="CS153" s="6">
        <f>IF(CR152&lt;1,"",CS152+1)</f>
        <v>116</v>
      </c>
    </row>
    <row r="154" spans="1:97" hidden="1" x14ac:dyDescent="0.25">
      <c r="A154" s="6"/>
      <c r="B154" s="20">
        <f>IF(M153&lt;1,"",$E$7)</f>
        <v>0.05</v>
      </c>
      <c r="C154" s="17">
        <f>IF(M153&lt;1,0,(M153*(B154*30)/360))</f>
        <v>1710.9473425838614</v>
      </c>
      <c r="D154" s="19">
        <f>IF(M153 &gt; 1, IF(M153-D153&lt;1,(M153+C154),$E$9), 0)</f>
        <v>2684.1081150606951</v>
      </c>
      <c r="E154" s="17">
        <f>IF(D154&lt;M153,IF(M153&lt;1,"",$E$16),IF(D154&lt;E153,0,D154-(M153+C154)))</f>
        <v>0</v>
      </c>
      <c r="F154" s="17"/>
      <c r="G154" s="17"/>
      <c r="H154" s="17"/>
      <c r="I154" s="17"/>
      <c r="J154" s="17"/>
      <c r="K154" s="17">
        <f>IF(M153&gt;1,IF(K142&gt;1,IF(M153&lt;$E$17,(M153-D154+C154),K142),0),0)</f>
        <v>0</v>
      </c>
      <c r="L154" s="17">
        <f>IF(M153&lt;1,0,IF((D154+E154+K154)-C154&gt;=(M153),(M153),(D154+E154+K154)-C154))</f>
        <v>973.1607724768337</v>
      </c>
      <c r="M154" s="18">
        <f>IF(M153-L154&lt;1,0,M153-L154)</f>
        <v>409654.20144764992</v>
      </c>
      <c r="N154" s="17"/>
      <c r="Q154" s="7"/>
      <c r="R154" s="11"/>
      <c r="S154" s="23">
        <f>S153-($S$145-$S$157)/12</f>
        <v>375845.45851362997</v>
      </c>
      <c r="T154" s="13"/>
      <c r="U154" s="10">
        <f>CM148</f>
        <v>0</v>
      </c>
      <c r="V154" s="9"/>
      <c r="W154" s="12">
        <f>SUM($C$38:C154)</f>
        <v>223694.85090975123</v>
      </c>
      <c r="X154" s="11"/>
      <c r="Y154" s="10">
        <f>SUM($CH$30:CH148)</f>
        <v>32940.465450647702</v>
      </c>
      <c r="Z154" s="9"/>
      <c r="AA154" s="9"/>
      <c r="AB154" s="9"/>
      <c r="AG154" s="1" t="s">
        <v>0</v>
      </c>
      <c r="CF154">
        <f>SUM(CF153+1)</f>
        <v>123</v>
      </c>
      <c r="CG154" s="22" t="str">
        <f>IF(CM153&lt;1,"",$CJ$7)</f>
        <v/>
      </c>
      <c r="CH154" s="21" t="str">
        <f>IF(CM153&lt;1,"",(CM153*(CG154*30)/360))</f>
        <v/>
      </c>
      <c r="CI154" s="5" t="str">
        <f>IF(CM153&lt;1,"",$CJ$9)</f>
        <v/>
      </c>
      <c r="CJ154" s="21" t="str">
        <f>IF(CM153&lt;1,"",$CJ$12)</f>
        <v/>
      </c>
      <c r="CK154" s="21">
        <f>IF(CM153&lt;1,0,CK142)</f>
        <v>0</v>
      </c>
      <c r="CL154" s="21">
        <f>IF(CM153&lt;1,0,(CI154+CJ154+CK154)-CH154)</f>
        <v>0</v>
      </c>
      <c r="CM154" s="21">
        <f>IF(CM153-CL154&lt;1,0,CM153-CL154)</f>
        <v>0</v>
      </c>
      <c r="CO154" s="4">
        <f>(CR153*($CO$36*13.85))/360</f>
        <v>866.84751350689442</v>
      </c>
      <c r="CP154" s="5">
        <f>$D$38/2</f>
        <v>1342.0540575303476</v>
      </c>
      <c r="CQ154" s="5">
        <f>CP154-CO154</f>
        <v>475.20654402345315</v>
      </c>
      <c r="CR154" s="4">
        <f>IF(CR153-CQ154&lt;0,0,CR153-CQ154)</f>
        <v>450160.32394331513</v>
      </c>
      <c r="CS154" s="6">
        <f>IF(CR153&lt;1,"",CS153+1)</f>
        <v>117</v>
      </c>
    </row>
    <row r="155" spans="1:97" hidden="1" x14ac:dyDescent="0.25">
      <c r="A155" s="6"/>
      <c r="B155" s="20">
        <f>IF(M154&lt;1,"",$E$7)</f>
        <v>0.05</v>
      </c>
      <c r="C155" s="17">
        <f>IF(M154&lt;1,0,(M154*(B155*30)/360))</f>
        <v>1706.8925060318747</v>
      </c>
      <c r="D155" s="19">
        <f>IF(M154 &gt; 1, IF(M154-D154&lt;1,(M154+C155),$E$9), 0)</f>
        <v>2684.1081150606951</v>
      </c>
      <c r="E155" s="17">
        <f>IF(D155&lt;M154,IF(M154&lt;1,"",$E$16),IF(D155&lt;E154,0,D155-(M154+C155)))</f>
        <v>0</v>
      </c>
      <c r="F155" s="17"/>
      <c r="G155" s="17"/>
      <c r="H155" s="17"/>
      <c r="I155" s="17"/>
      <c r="J155" s="17"/>
      <c r="K155" s="17">
        <f>IF(M154&gt;1,IF(K143&gt;1,IF(M154&lt;$E$17,(M154-D155+C155),K143),0),0)</f>
        <v>0</v>
      </c>
      <c r="L155" s="17">
        <f>IF(M154&lt;1,0,IF((D155+E155+K155)-C155&gt;=(M154),(M154),(D155+E155+K155)-C155))</f>
        <v>977.21560902882038</v>
      </c>
      <c r="M155" s="18">
        <f>IF(M154-L155&lt;1,0,M154-L155)</f>
        <v>408676.9858386211</v>
      </c>
      <c r="N155" s="17"/>
      <c r="Q155" s="7"/>
      <c r="R155" s="11"/>
      <c r="S155" s="23">
        <f>S154-($S$145-$S$157)/12</f>
        <v>374522.22531768947</v>
      </c>
      <c r="T155" s="13"/>
      <c r="U155" s="10">
        <f>CM149</f>
        <v>0</v>
      </c>
      <c r="V155" s="9"/>
      <c r="W155" s="12">
        <f>SUM($C$38:C155)</f>
        <v>225401.7434157831</v>
      </c>
      <c r="X155" s="11"/>
      <c r="Y155" s="10">
        <f>SUM($CH$30:CH149)</f>
        <v>32940.465450647702</v>
      </c>
      <c r="Z155" s="9"/>
      <c r="AA155" s="9"/>
      <c r="AB155" s="9"/>
      <c r="AG155" s="1" t="s">
        <v>0</v>
      </c>
      <c r="CF155">
        <f>SUM(CF154+1)</f>
        <v>124</v>
      </c>
      <c r="CG155" s="22" t="str">
        <f>IF(CM154&lt;1,"",$CJ$7)</f>
        <v/>
      </c>
      <c r="CH155" s="21" t="str">
        <f>IF(CM154&lt;1,"",(CM154*(CG155*30)/360))</f>
        <v/>
      </c>
      <c r="CI155" s="5" t="str">
        <f>IF(CM154&lt;1,"",$CJ$9)</f>
        <v/>
      </c>
      <c r="CJ155" s="21" t="str">
        <f>IF(CM154&lt;1,"",$CJ$12)</f>
        <v/>
      </c>
      <c r="CK155" s="21">
        <f>IF(CM154&lt;1,0,CK143)</f>
        <v>0</v>
      </c>
      <c r="CL155" s="21">
        <f>IF(CM154&lt;1,0,(CI155+CJ155+CK155)-CH155)</f>
        <v>0</v>
      </c>
      <c r="CM155" s="21">
        <f>IF(CM154-CL155&lt;1,0,CM154-CL155)</f>
        <v>0</v>
      </c>
      <c r="CO155" s="4">
        <f>(CR154*($CO$36*13.85))/360</f>
        <v>865.93340091873813</v>
      </c>
      <c r="CP155" s="5">
        <f>$D$38/2</f>
        <v>1342.0540575303476</v>
      </c>
      <c r="CQ155" s="5">
        <f>CP155-CO155</f>
        <v>476.12065661160943</v>
      </c>
      <c r="CR155" s="4">
        <f>IF(CR154-CQ155&lt;0,0,CR154-CQ155)</f>
        <v>449684.2032867035</v>
      </c>
      <c r="CS155" s="6">
        <f>IF(CR154&lt;1,"",CS154+1)</f>
        <v>118</v>
      </c>
    </row>
    <row r="156" spans="1:97" hidden="1" x14ac:dyDescent="0.25">
      <c r="A156" s="6"/>
      <c r="B156" s="20">
        <f>IF(M155&lt;1,"",$E$7)</f>
        <v>0.05</v>
      </c>
      <c r="C156" s="17">
        <f>IF(M155&lt;1,0,(M155*(B156*30)/360))</f>
        <v>1702.8207743275877</v>
      </c>
      <c r="D156" s="19">
        <f>IF(M155 &gt; 1, IF(M155-D155&lt;1,(M155+C156),$E$9), 0)</f>
        <v>2684.1081150606951</v>
      </c>
      <c r="E156" s="17">
        <f>IF(D156&lt;M155,IF(M155&lt;1,"",$E$16),IF(D156&lt;E155,0,D156-(M155+C156)))</f>
        <v>0</v>
      </c>
      <c r="F156" s="17"/>
      <c r="G156" s="17"/>
      <c r="H156" s="17"/>
      <c r="I156" s="17"/>
      <c r="J156" s="17"/>
      <c r="K156" s="17">
        <f>IF(M155&gt;1,IF(K144&gt;1,IF(M155&lt;$E$17,(M155-D156+C156),K144),0),0)</f>
        <v>0</v>
      </c>
      <c r="L156" s="17">
        <f>IF(M155&lt;1,0,IF((D156+E156+K156)-C156&gt;=(M155),(M155),(D156+E156+K156)-C156))</f>
        <v>981.28734073310738</v>
      </c>
      <c r="M156" s="18">
        <f>IF(M155-L156&lt;1,0,M155-L156)</f>
        <v>407695.69849788799</v>
      </c>
      <c r="N156" s="17"/>
      <c r="Q156" s="7"/>
      <c r="R156" s="11"/>
      <c r="S156" s="23">
        <f>S155-($S$145-$S$157)/12</f>
        <v>373198.99212174898</v>
      </c>
      <c r="T156" s="13"/>
      <c r="U156" s="10">
        <f>CM150</f>
        <v>0</v>
      </c>
      <c r="V156" s="9"/>
      <c r="W156" s="12">
        <f>SUM($C$38:C156)</f>
        <v>227104.56419011069</v>
      </c>
      <c r="X156" s="11"/>
      <c r="Y156" s="10">
        <f>SUM($CH$30:CH150)</f>
        <v>32940.465450647702</v>
      </c>
      <c r="Z156" s="9"/>
      <c r="AA156" s="9"/>
      <c r="AB156" s="9"/>
      <c r="AG156" s="1" t="s">
        <v>0</v>
      </c>
      <c r="CF156">
        <f>SUM(CF155+1)</f>
        <v>125</v>
      </c>
      <c r="CG156" s="22" t="str">
        <f>IF(CM155&lt;1,"",$CJ$7)</f>
        <v/>
      </c>
      <c r="CH156" s="21" t="str">
        <f>IF(CM155&lt;1,"",(CM155*(CG156*30)/360))</f>
        <v/>
      </c>
      <c r="CI156" s="5" t="str">
        <f>IF(CM155&lt;1,"",$CJ$9)</f>
        <v/>
      </c>
      <c r="CJ156" s="21" t="str">
        <f>IF(CM155&lt;1,"",$CJ$12)</f>
        <v/>
      </c>
      <c r="CK156" s="21">
        <f>IF(CM155&lt;1,0,CK144)</f>
        <v>0</v>
      </c>
      <c r="CL156" s="21">
        <f>IF(CM155&lt;1,0,(CI156+CJ156+CK156)-CH156)</f>
        <v>0</v>
      </c>
      <c r="CM156" s="21">
        <f>IF(CM155-CL156&lt;1,0,CM155-CL156)</f>
        <v>0</v>
      </c>
      <c r="CO156" s="4">
        <f>(CR155*($CO$36*13.85))/360</f>
        <v>865.01752993345042</v>
      </c>
      <c r="CP156" s="5">
        <f>$D$38/2</f>
        <v>1342.0540575303476</v>
      </c>
      <c r="CQ156" s="5">
        <f>CP156-CO156</f>
        <v>477.03652759689714</v>
      </c>
      <c r="CR156" s="4">
        <f>IF(CR155-CQ156&lt;0,0,CR155-CQ156)</f>
        <v>449207.16675910662</v>
      </c>
      <c r="CS156" s="6">
        <f>IF(CR155&lt;1,"",CS155+1)</f>
        <v>119</v>
      </c>
    </row>
    <row r="157" spans="1:97" hidden="1" x14ac:dyDescent="0.25">
      <c r="A157" s="6"/>
      <c r="B157" s="20">
        <f>IF(M156&lt;1,"",$E$7)</f>
        <v>0.05</v>
      </c>
      <c r="C157" s="17">
        <f>IF(M156&lt;1,0,(M156*(B157*30)/360))</f>
        <v>1698.7320770745334</v>
      </c>
      <c r="D157" s="19">
        <f>IF(M156 &gt; 1, IF(M156-D156&lt;1,(M156+C157),$E$9), 0)</f>
        <v>2684.1081150606951</v>
      </c>
      <c r="E157" s="17">
        <f>IF(D157&lt;M156,IF(M156&lt;1,"",$E$16),IF(D157&lt;E156,0,D157-(M156+C157)))</f>
        <v>0</v>
      </c>
      <c r="F157" s="17"/>
      <c r="G157" s="17"/>
      <c r="H157" s="17"/>
      <c r="I157" s="17"/>
      <c r="J157" s="17"/>
      <c r="K157" s="17">
        <f>IF(M156&gt;1,IF(K145&gt;1,IF(M156&lt;$E$17,(M156-D157+C157),K145),0),0)</f>
        <v>0</v>
      </c>
      <c r="L157" s="17">
        <f>IF(M156&lt;1,0,IF((D157+E157+K157)-C157&gt;=(M156),(M156),(D157+E157+K157)-C157))</f>
        <v>985.37603798616169</v>
      </c>
      <c r="M157" s="18">
        <f>IF(M156-L157&lt;1,0,M156-L157)</f>
        <v>406710.32245990186</v>
      </c>
      <c r="N157" s="17"/>
      <c r="Q157" s="7"/>
      <c r="R157" s="11">
        <v>10</v>
      </c>
      <c r="S157" s="23">
        <f>CR297</f>
        <v>371875.75892580824</v>
      </c>
      <c r="T157" s="13"/>
      <c r="U157" s="10">
        <f>CM151</f>
        <v>0</v>
      </c>
      <c r="V157" s="9"/>
      <c r="W157" s="12">
        <f>SUM($C$38:C157)</f>
        <v>228803.29626718521</v>
      </c>
      <c r="X157" s="11">
        <v>10</v>
      </c>
      <c r="Y157" s="10">
        <f>SUM($CH$30:CH151)</f>
        <v>32940.465450647702</v>
      </c>
      <c r="Z157" s="9"/>
      <c r="AA157" s="9"/>
      <c r="AB157" s="9"/>
      <c r="AG157" s="1" t="s">
        <v>0</v>
      </c>
      <c r="CF157">
        <f>SUM(CF156+1)</f>
        <v>126</v>
      </c>
      <c r="CG157" s="22" t="str">
        <f>IF(CM156&lt;1,"",$CJ$7)</f>
        <v/>
      </c>
      <c r="CH157" s="21" t="str">
        <f>IF(CM156&lt;1,"",(CM156*(CG157*30)/360))</f>
        <v/>
      </c>
      <c r="CI157" s="5" t="str">
        <f>IF(CM156&lt;1,"",$CJ$9)</f>
        <v/>
      </c>
      <c r="CJ157" s="21" t="str">
        <f>IF(CM156&lt;1,"",$CJ$12)</f>
        <v/>
      </c>
      <c r="CK157" s="21">
        <f>IF(CM156&lt;1,0,CK145)</f>
        <v>0</v>
      </c>
      <c r="CL157" s="21">
        <f>IF(CM156&lt;1,0,(CI157+CJ157+CK157)-CH157)</f>
        <v>0</v>
      </c>
      <c r="CM157" s="21">
        <f>IF(CM156-CL157&lt;1,0,CM156-CL157)</f>
        <v>0</v>
      </c>
      <c r="CO157" s="4">
        <f>(CR156*($CO$36*13.85))/360</f>
        <v>864.09989716855921</v>
      </c>
      <c r="CP157" s="5">
        <f>$D$38/2</f>
        <v>1342.0540575303476</v>
      </c>
      <c r="CQ157" s="5">
        <f>CP157-CO157</f>
        <v>477.95416036178835</v>
      </c>
      <c r="CR157" s="4">
        <f>IF(CR156-CQ157&lt;0,0,CR156-CQ157)</f>
        <v>448729.21259874484</v>
      </c>
      <c r="CS157" s="6">
        <f>IF(CR156&lt;1,"",CS156+1)</f>
        <v>120</v>
      </c>
    </row>
    <row r="158" spans="1:97" hidden="1" x14ac:dyDescent="0.25">
      <c r="A158" s="6"/>
      <c r="B158" s="20">
        <f>IF(M157&lt;1,"",$E$7)</f>
        <v>0.05</v>
      </c>
      <c r="C158" s="17">
        <f>IF(M157&lt;1,0,(M157*(B158*30)/360))</f>
        <v>1694.6263435829244</v>
      </c>
      <c r="D158" s="19">
        <f>IF(M157 &gt; 1, IF(M157-D157&lt;1,(M157+C158),$E$9), 0)</f>
        <v>2684.1081150606951</v>
      </c>
      <c r="E158" s="17">
        <f>IF(D158&lt;M157,IF(M157&lt;1,"",$E$16),IF(D158&lt;E157,0,D158-(M157+C158)))</f>
        <v>0</v>
      </c>
      <c r="F158" s="17"/>
      <c r="G158" s="17"/>
      <c r="H158" s="17"/>
      <c r="I158" s="17"/>
      <c r="J158" s="17"/>
      <c r="K158" s="17">
        <f>IF(M157&gt;1,IF(K146&gt;1,IF(M157&lt;$E$17,(M157-D158+C158),K146),0),0)</f>
        <v>0</v>
      </c>
      <c r="L158" s="17">
        <f>IF(M157&lt;1,0,IF((D158+E158+K158)-C158&gt;=(M157),(M157),(D158+E158+K158)-C158))</f>
        <v>989.48177147777074</v>
      </c>
      <c r="M158" s="18">
        <f>IF(M157-L158&lt;1,0,M157-L158)</f>
        <v>405720.84068842407</v>
      </c>
      <c r="N158" s="17"/>
      <c r="Q158" s="7"/>
      <c r="R158" s="11"/>
      <c r="S158" s="23">
        <f>S157-($S$157-$S$169)/12</f>
        <v>370484.72962199128</v>
      </c>
      <c r="T158" s="13"/>
      <c r="U158" s="10">
        <f>CM152</f>
        <v>0</v>
      </c>
      <c r="V158" s="9"/>
      <c r="W158" s="12">
        <f>SUM($C$38:C158)</f>
        <v>230497.92261076815</v>
      </c>
      <c r="X158" s="11"/>
      <c r="Y158" s="10">
        <f>SUM($CH$30:CH152)</f>
        <v>32940.465450647702</v>
      </c>
      <c r="Z158" s="9"/>
      <c r="AA158" s="9"/>
      <c r="AB158" s="9"/>
      <c r="AG158" s="1" t="s">
        <v>0</v>
      </c>
      <c r="CF158">
        <f>SUM(CF157+1)</f>
        <v>127</v>
      </c>
      <c r="CG158" s="22" t="str">
        <f>IF(CM157&lt;1,"",$CJ$7)</f>
        <v/>
      </c>
      <c r="CH158" s="21" t="str">
        <f>IF(CM157&lt;1,"",(CM157*(CG158*30)/360))</f>
        <v/>
      </c>
      <c r="CI158" s="5" t="str">
        <f>IF(CM157&lt;1,"",$CJ$9)</f>
        <v/>
      </c>
      <c r="CJ158" s="21" t="str">
        <f>IF(CM157&lt;1,"",$CJ$12)</f>
        <v/>
      </c>
      <c r="CK158" s="21">
        <f>IF(CM157&lt;1,0,CK146)</f>
        <v>0</v>
      </c>
      <c r="CL158" s="21">
        <f>IF(CM157&lt;1,0,(CI158+CJ158+CK158)-CH158)</f>
        <v>0</v>
      </c>
      <c r="CM158" s="21">
        <f>IF(CM157-CL158&lt;1,0,CM157-CL158)</f>
        <v>0</v>
      </c>
      <c r="CO158" s="4">
        <f>(CR157*($CO$36*13.85))/360</f>
        <v>863.18049923508568</v>
      </c>
      <c r="CP158" s="5">
        <f>$D$38/2</f>
        <v>1342.0540575303476</v>
      </c>
      <c r="CQ158" s="5">
        <f>CP158-CO158</f>
        <v>478.87355829526189</v>
      </c>
      <c r="CR158" s="4">
        <f>IF(CR157-CQ158&lt;0,0,CR157-CQ158)</f>
        <v>448250.33904044959</v>
      </c>
      <c r="CS158" s="6">
        <f>IF(CR157&lt;1,"",CS157+1)</f>
        <v>121</v>
      </c>
    </row>
    <row r="159" spans="1:97" hidden="1" x14ac:dyDescent="0.25">
      <c r="A159" s="6"/>
      <c r="B159" s="20">
        <f>IF(M158&lt;1,"",$E$7)</f>
        <v>0.05</v>
      </c>
      <c r="C159" s="17">
        <f>IF(M158&lt;1,0,(M158*(B159*30)/360))</f>
        <v>1690.5035028684335</v>
      </c>
      <c r="D159" s="19">
        <f>IF(M158 &gt; 1, IF(M158-D158&lt;1,(M158+C159),$E$9), 0)</f>
        <v>2684.1081150606951</v>
      </c>
      <c r="E159" s="17">
        <f>IF(D159&lt;M158,IF(M158&lt;1,"",$E$16),IF(D159&lt;E158,0,D159-(M158+C159)))</f>
        <v>0</v>
      </c>
      <c r="F159" s="17"/>
      <c r="G159" s="17"/>
      <c r="H159" s="17"/>
      <c r="I159" s="17"/>
      <c r="J159" s="17"/>
      <c r="K159" s="17">
        <f>IF(M158&gt;1,IF(K147&gt;1,IF(M158&lt;$E$17,(M158-D159+C159),K147),0),0)</f>
        <v>0</v>
      </c>
      <c r="L159" s="17">
        <f>IF(M158&lt;1,0,IF((D159+E159+K159)-C159&gt;=(M158),(M158),(D159+E159+K159)-C159))</f>
        <v>993.60461219226158</v>
      </c>
      <c r="M159" s="18">
        <f>IF(M158-L159&lt;1,0,M158-L159)</f>
        <v>404727.23607623181</v>
      </c>
      <c r="N159" s="17"/>
      <c r="Q159" s="7"/>
      <c r="R159" s="11"/>
      <c r="S159" s="23">
        <f>S158-($S$157-$S$169)/12</f>
        <v>369093.70031817432</v>
      </c>
      <c r="T159" s="13"/>
      <c r="U159" s="10">
        <f>CM153</f>
        <v>0</v>
      </c>
      <c r="V159" s="9"/>
      <c r="W159" s="12">
        <f>SUM($C$38:C159)</f>
        <v>232188.42611363658</v>
      </c>
      <c r="X159" s="11"/>
      <c r="Y159" s="10">
        <f>SUM($CH$30:CH153)</f>
        <v>32940.465450647702</v>
      </c>
      <c r="Z159" s="9"/>
      <c r="AA159" s="9"/>
      <c r="AB159" s="9"/>
      <c r="AG159" s="1" t="s">
        <v>0</v>
      </c>
      <c r="CF159">
        <f>SUM(CF158+1)</f>
        <v>128</v>
      </c>
      <c r="CG159" s="22" t="str">
        <f>IF(CM158&lt;1,"",$CJ$7)</f>
        <v/>
      </c>
      <c r="CH159" s="21" t="str">
        <f>IF(CM158&lt;1,"",(CM158*(CG159*30)/360))</f>
        <v/>
      </c>
      <c r="CI159" s="5" t="str">
        <f>IF(CM158&lt;1,"",$CJ$9)</f>
        <v/>
      </c>
      <c r="CJ159" s="21" t="str">
        <f>IF(CM158&lt;1,"",$CJ$12)</f>
        <v/>
      </c>
      <c r="CK159" s="21">
        <f>IF(CM158&lt;1,0,CK147)</f>
        <v>0</v>
      </c>
      <c r="CL159" s="21">
        <f>IF(CM158&lt;1,0,(CI159+CJ159+CK159)-CH159)</f>
        <v>0</v>
      </c>
      <c r="CM159" s="21">
        <f>IF(CM158-CL159&lt;1,0,CM158-CL159)</f>
        <v>0</v>
      </c>
      <c r="CO159" s="4">
        <f>(CR158*($CO$36*13.85))/360</f>
        <v>862.25933273753151</v>
      </c>
      <c r="CP159" s="5">
        <f>$D$38/2</f>
        <v>1342.0540575303476</v>
      </c>
      <c r="CQ159" s="5">
        <f>CP159-CO159</f>
        <v>479.79472479281606</v>
      </c>
      <c r="CR159" s="4">
        <f>IF(CR158-CQ159&lt;0,0,CR158-CQ159)</f>
        <v>447770.54431565676</v>
      </c>
      <c r="CS159" s="6">
        <f>IF(CR158&lt;1,"",CS158+1)</f>
        <v>122</v>
      </c>
    </row>
    <row r="160" spans="1:97" hidden="1" x14ac:dyDescent="0.25">
      <c r="A160" s="6"/>
      <c r="B160" s="20">
        <f>IF(M159&lt;1,"",$E$7)</f>
        <v>0.05</v>
      </c>
      <c r="C160" s="17">
        <f>IF(M159&lt;1,0,(M159*(B160*30)/360))</f>
        <v>1686.3634836509659</v>
      </c>
      <c r="D160" s="19">
        <f>IF(M159 &gt; 1, IF(M159-D159&lt;1,(M159+C160),$E$9), 0)</f>
        <v>2684.1081150606951</v>
      </c>
      <c r="E160" s="17">
        <f>IF(D160&lt;M159,IF(M159&lt;1,"",$E$16),IF(D160&lt;E159,0,D160-(M159+C160)))</f>
        <v>0</v>
      </c>
      <c r="F160" s="17"/>
      <c r="G160" s="17"/>
      <c r="H160" s="17"/>
      <c r="I160" s="17"/>
      <c r="J160" s="17"/>
      <c r="K160" s="17">
        <f>IF(M159&gt;1,IF(K148&gt;1,IF(M159&lt;$E$17,(M159-D160+C160),K148),0),0)</f>
        <v>0</v>
      </c>
      <c r="L160" s="17">
        <f>IF(M159&lt;1,0,IF((D160+E160+K160)-C160&gt;=(M159),(M159),(D160+E160+K160)-C160))</f>
        <v>997.74463140972921</v>
      </c>
      <c r="M160" s="18">
        <f>IF(M159-L160&lt;1,0,M159-L160)</f>
        <v>403729.49144482211</v>
      </c>
      <c r="N160" s="17"/>
      <c r="Q160" s="7"/>
      <c r="R160" s="11"/>
      <c r="S160" s="23">
        <f>S159-($S$157-$S$169)/12</f>
        <v>367702.67101435736</v>
      </c>
      <c r="T160" s="13"/>
      <c r="U160" s="10">
        <f>CM154</f>
        <v>0</v>
      </c>
      <c r="V160" s="9"/>
      <c r="W160" s="12">
        <f>SUM($C$38:C160)</f>
        <v>233874.78959728754</v>
      </c>
      <c r="X160" s="11"/>
      <c r="Y160" s="10">
        <f>SUM($CH$30:CH154)</f>
        <v>32940.465450647702</v>
      </c>
      <c r="Z160" s="9"/>
      <c r="AA160" s="9"/>
      <c r="AB160" s="9"/>
      <c r="AG160" s="1" t="s">
        <v>0</v>
      </c>
      <c r="CF160">
        <f>SUM(CF159+1)</f>
        <v>129</v>
      </c>
      <c r="CG160" s="22" t="str">
        <f>IF(CM159&lt;1,"",$CJ$7)</f>
        <v/>
      </c>
      <c r="CH160" s="21" t="str">
        <f>IF(CM159&lt;1,"",(CM159*(CG160*30)/360))</f>
        <v/>
      </c>
      <c r="CI160" s="5" t="str">
        <f>IF(CM159&lt;1,"",$CJ$9)</f>
        <v/>
      </c>
      <c r="CJ160" s="21" t="str">
        <f>IF(CM159&lt;1,"",$CJ$12)</f>
        <v/>
      </c>
      <c r="CK160" s="21">
        <f>IF(CM159&lt;1,0,CK148)</f>
        <v>0</v>
      </c>
      <c r="CL160" s="21">
        <f>IF(CM159&lt;1,0,(CI160+CJ160+CK160)-CH160)</f>
        <v>0</v>
      </c>
      <c r="CM160" s="21">
        <f>IF(CM159-CL160&lt;1,0,CM159-CL160)</f>
        <v>0</v>
      </c>
      <c r="CO160" s="4">
        <f>(CR159*($CO$36*13.85))/360</f>
        <v>861.33639427386754</v>
      </c>
      <c r="CP160" s="5">
        <f>$D$38/2</f>
        <v>1342.0540575303476</v>
      </c>
      <c r="CQ160" s="5">
        <f>CP160-CO160</f>
        <v>480.71766325648002</v>
      </c>
      <c r="CR160" s="4">
        <f>IF(CR159-CQ160&lt;0,0,CR159-CQ160)</f>
        <v>447289.82665240031</v>
      </c>
      <c r="CS160" s="6">
        <f>IF(CR159&lt;1,"",CS159+1)</f>
        <v>123</v>
      </c>
    </row>
    <row r="161" spans="1:97" hidden="1" x14ac:dyDescent="0.25">
      <c r="A161" s="6"/>
      <c r="B161" s="20">
        <f>IF(M160&lt;1,"",$E$7)</f>
        <v>0.05</v>
      </c>
      <c r="C161" s="17">
        <f>IF(M160&lt;1,0,(M160*(B161*30)/360))</f>
        <v>1682.2062143534254</v>
      </c>
      <c r="D161" s="19">
        <f>IF(M160 &gt; 1, IF(M160-D160&lt;1,(M160+C161),$E$9), 0)</f>
        <v>2684.1081150606951</v>
      </c>
      <c r="E161" s="17">
        <f>IF(D161&lt;M160,IF(M160&lt;1,"",$E$16),IF(D161&lt;E160,0,D161-(M160+C161)))</f>
        <v>0</v>
      </c>
      <c r="F161" s="17"/>
      <c r="G161" s="17"/>
      <c r="H161" s="17"/>
      <c r="I161" s="17"/>
      <c r="J161" s="17"/>
      <c r="K161" s="17">
        <f>IF(M160&gt;1,IF(K149&gt;1,IF(M160&lt;$E$17,(M160-D161+C161),K149),0),0)</f>
        <v>0</v>
      </c>
      <c r="L161" s="17">
        <f>IF(M160&lt;1,0,IF((D161+E161+K161)-C161&gt;=(M160),(M160),(D161+E161+K161)-C161))</f>
        <v>1001.9019007072698</v>
      </c>
      <c r="M161" s="18">
        <f>IF(M160-L161&lt;1,0,M160-L161)</f>
        <v>402727.58954411483</v>
      </c>
      <c r="N161" s="17"/>
      <c r="Q161" s="7"/>
      <c r="R161" s="11"/>
      <c r="S161" s="23">
        <f>S160-($S$157-$S$169)/12</f>
        <v>366311.6417105404</v>
      </c>
      <c r="T161" s="13"/>
      <c r="U161" s="10">
        <f>CM155</f>
        <v>0</v>
      </c>
      <c r="V161" s="9"/>
      <c r="W161" s="12">
        <f>SUM($C$38:C161)</f>
        <v>235556.99581164095</v>
      </c>
      <c r="X161" s="11"/>
      <c r="Y161" s="10">
        <f>SUM($CH$30:CH155)</f>
        <v>32940.465450647702</v>
      </c>
      <c r="Z161" s="9"/>
      <c r="AA161" s="9"/>
      <c r="AB161" s="9"/>
      <c r="AG161" s="1" t="s">
        <v>0</v>
      </c>
      <c r="CF161">
        <f>SUM(CF160+1)</f>
        <v>130</v>
      </c>
      <c r="CG161" s="22" t="str">
        <f>IF(CM160&lt;1,"",$CJ$7)</f>
        <v/>
      </c>
      <c r="CH161" s="21" t="str">
        <f>IF(CM160&lt;1,"",(CM160*(CG161*30)/360))</f>
        <v/>
      </c>
      <c r="CI161" s="5" t="str">
        <f>IF(CM160&lt;1,"",$CJ$9)</f>
        <v/>
      </c>
      <c r="CJ161" s="21" t="str">
        <f>IF(CM160&lt;1,"",$CJ$12)</f>
        <v/>
      </c>
      <c r="CK161" s="21">
        <f>IF(CM160&lt;1,0,CK149)</f>
        <v>0</v>
      </c>
      <c r="CL161" s="21">
        <f>IF(CM160&lt;1,0,(CI161+CJ161+CK161)-CH161)</f>
        <v>0</v>
      </c>
      <c r="CM161" s="21">
        <f>IF(CM160-CL161&lt;1,0,CM160-CL161)</f>
        <v>0</v>
      </c>
      <c r="CO161" s="4">
        <f>(CR160*($CO$36*13.85))/360</f>
        <v>860.41168043552011</v>
      </c>
      <c r="CP161" s="5">
        <f>$D$38/2</f>
        <v>1342.0540575303476</v>
      </c>
      <c r="CQ161" s="5">
        <f>CP161-CO161</f>
        <v>481.64237709482745</v>
      </c>
      <c r="CR161" s="4">
        <f>IF(CR160-CQ161&lt;0,0,CR160-CQ161)</f>
        <v>446808.18427530548</v>
      </c>
      <c r="CS161" s="6">
        <f>IF(CR160&lt;1,"",CS160+1)</f>
        <v>124</v>
      </c>
    </row>
    <row r="162" spans="1:97" hidden="1" x14ac:dyDescent="0.25">
      <c r="A162" s="6"/>
      <c r="B162" s="20">
        <f>IF(M161&lt;1,"",$E$7)</f>
        <v>0.05</v>
      </c>
      <c r="C162" s="17">
        <f>IF(M161&lt;1,0,(M161*(B162*30)/360))</f>
        <v>1678.0316231004783</v>
      </c>
      <c r="D162" s="19">
        <f>IF(M161 &gt; 1, IF(M161-D161&lt;1,(M161+C162),$E$9), 0)</f>
        <v>2684.1081150606951</v>
      </c>
      <c r="E162" s="17">
        <f>IF(D162&lt;M161,IF(M161&lt;1,"",$E$16),IF(D162&lt;E161,0,D162-(M161+C162)))</f>
        <v>0</v>
      </c>
      <c r="F162" s="17"/>
      <c r="G162" s="17"/>
      <c r="H162" s="17"/>
      <c r="I162" s="17"/>
      <c r="J162" s="17"/>
      <c r="K162" s="17">
        <f>IF(M161&gt;1,IF(K150&gt;1,IF(M161&lt;$E$17,(M161-D162+C162),K150),0),0)</f>
        <v>0</v>
      </c>
      <c r="L162" s="17">
        <f>IF(M161&lt;1,0,IF((D162+E162+K162)-C162&gt;=(M161),(M161),(D162+E162+K162)-C162))</f>
        <v>1006.0764919602168</v>
      </c>
      <c r="M162" s="18">
        <f>IF(M161-L162&lt;1,0,M161-L162)</f>
        <v>401721.51305215462</v>
      </c>
      <c r="N162" s="17"/>
      <c r="Q162" s="7"/>
      <c r="R162" s="11"/>
      <c r="S162" s="23">
        <f>S161-($S$157-$S$169)/12</f>
        <v>364920.61240672343</v>
      </c>
      <c r="T162" s="13"/>
      <c r="U162" s="10">
        <f>CM156</f>
        <v>0</v>
      </c>
      <c r="V162" s="9"/>
      <c r="W162" s="12">
        <f>SUM($C$38:C162)</f>
        <v>237235.02743474144</v>
      </c>
      <c r="X162" s="11"/>
      <c r="Y162" s="10">
        <f>SUM($CH$30:CH156)</f>
        <v>32940.465450647702</v>
      </c>
      <c r="Z162" s="9"/>
      <c r="AA162" s="9"/>
      <c r="AB162" s="9"/>
      <c r="AG162" s="1" t="s">
        <v>0</v>
      </c>
      <c r="CF162">
        <f>SUM(CF161+1)</f>
        <v>131</v>
      </c>
      <c r="CG162" s="22" t="str">
        <f>IF(CM161&lt;1,"",$CJ$7)</f>
        <v/>
      </c>
      <c r="CH162" s="21" t="str">
        <f>IF(CM161&lt;1,"",(CM161*(CG162*30)/360))</f>
        <v/>
      </c>
      <c r="CI162" s="5" t="str">
        <f>IF(CM161&lt;1,"",$CJ$9)</f>
        <v/>
      </c>
      <c r="CJ162" s="21" t="str">
        <f>IF(CM161&lt;1,"",$CJ$12)</f>
        <v/>
      </c>
      <c r="CK162" s="21">
        <f>IF(CM161&lt;1,0,CK150)</f>
        <v>0</v>
      </c>
      <c r="CL162" s="21">
        <f>IF(CM161&lt;1,0,(CI162+CJ162+CK162)-CH162)</f>
        <v>0</v>
      </c>
      <c r="CM162" s="21">
        <f>IF(CM161-CL162&lt;1,0,CM161-CL162)</f>
        <v>0</v>
      </c>
      <c r="CO162" s="4">
        <f>(CR161*($CO$36*13.85))/360</f>
        <v>859.48518780735844</v>
      </c>
      <c r="CP162" s="5">
        <f>$D$38/2</f>
        <v>1342.0540575303476</v>
      </c>
      <c r="CQ162" s="5">
        <f>CP162-CO162</f>
        <v>482.56886972298912</v>
      </c>
      <c r="CR162" s="4">
        <f>IF(CR161-CQ162&lt;0,0,CR161-CQ162)</f>
        <v>446325.61540558247</v>
      </c>
      <c r="CS162" s="6">
        <f>IF(CR161&lt;1,"",CS161+1)</f>
        <v>125</v>
      </c>
    </row>
    <row r="163" spans="1:97" hidden="1" x14ac:dyDescent="0.25">
      <c r="A163" s="6"/>
      <c r="B163" s="20">
        <f>IF(M162&lt;1,"",$E$7)</f>
        <v>0.05</v>
      </c>
      <c r="C163" s="17">
        <f>IF(M162&lt;1,0,(M162*(B163*30)/360))</f>
        <v>1673.839637717311</v>
      </c>
      <c r="D163" s="19">
        <f>IF(M162 &gt; 1, IF(M162-D162&lt;1,(M162+C163),$E$9), 0)</f>
        <v>2684.1081150606951</v>
      </c>
      <c r="E163" s="17">
        <f>IF(D163&lt;M162,IF(M162&lt;1,"",$E$16),IF(D163&lt;E162,0,D163-(M162+C163)))</f>
        <v>0</v>
      </c>
      <c r="F163" s="17"/>
      <c r="G163" s="17"/>
      <c r="H163" s="17"/>
      <c r="I163" s="17"/>
      <c r="J163" s="17"/>
      <c r="K163" s="17">
        <f>IF(M162&gt;1,IF(K151&gt;1,IF(M162&lt;$E$17,(M162-D163+C163),K151),0),0)</f>
        <v>0</v>
      </c>
      <c r="L163" s="17">
        <f>IF(M162&lt;1,0,IF((D163+E163+K163)-C163&gt;=(M162),(M162),(D163+E163+K163)-C163))</f>
        <v>1010.2684773433841</v>
      </c>
      <c r="M163" s="18">
        <f>IF(M162-L163&lt;1,0,M162-L163)</f>
        <v>400711.24457481125</v>
      </c>
      <c r="N163" s="17"/>
      <c r="Q163" s="7"/>
      <c r="R163" s="11"/>
      <c r="S163" s="23">
        <f>S162-($S$157-$S$169)/12</f>
        <v>363529.58310290647</v>
      </c>
      <c r="T163" s="13"/>
      <c r="U163" s="10">
        <f>CM157</f>
        <v>0</v>
      </c>
      <c r="V163" s="9"/>
      <c r="W163" s="12">
        <f>SUM($C$38:C163)</f>
        <v>238908.86707245876</v>
      </c>
      <c r="X163" s="11"/>
      <c r="Y163" s="10">
        <f>SUM($CH$30:CH157)</f>
        <v>32940.465450647702</v>
      </c>
      <c r="Z163" s="9"/>
      <c r="AA163" s="9"/>
      <c r="AB163" s="9"/>
      <c r="AG163" s="1" t="s">
        <v>0</v>
      </c>
      <c r="CF163">
        <f>SUM(CF162+1)</f>
        <v>132</v>
      </c>
      <c r="CG163" s="22" t="str">
        <f>IF(CM162&lt;1,"",$CJ$7)</f>
        <v/>
      </c>
      <c r="CH163" s="21" t="str">
        <f>IF(CM162&lt;1,"",(CM162*(CG163*30)/360))</f>
        <v/>
      </c>
      <c r="CI163" s="5" t="str">
        <f>IF(CM162&lt;1,"",$CJ$9)</f>
        <v/>
      </c>
      <c r="CJ163" s="21" t="str">
        <f>IF(CM162&lt;1,"",$CJ$12)</f>
        <v/>
      </c>
      <c r="CK163" s="21">
        <f>IF(CM162&lt;1,0,CK151)</f>
        <v>0</v>
      </c>
      <c r="CL163" s="21">
        <f>IF(CM162&lt;1,0,(CI163+CJ163+CK163)-CH163)</f>
        <v>0</v>
      </c>
      <c r="CM163" s="21">
        <f>IF(CM162-CL163&lt;1,0,CM162-CL163)</f>
        <v>0</v>
      </c>
      <c r="CO163" s="4">
        <f>(CR162*($CO$36*13.85))/360</f>
        <v>858.55691296768293</v>
      </c>
      <c r="CP163" s="5">
        <f>$D$38/2</f>
        <v>1342.0540575303476</v>
      </c>
      <c r="CQ163" s="5">
        <f>CP163-CO163</f>
        <v>483.49714456266463</v>
      </c>
      <c r="CR163" s="4">
        <f>IF(CR162-CQ163&lt;0,0,CR162-CQ163)</f>
        <v>445842.11826101982</v>
      </c>
      <c r="CS163" s="6">
        <f>IF(CR162&lt;1,"",CS162+1)</f>
        <v>126</v>
      </c>
    </row>
    <row r="164" spans="1:97" hidden="1" x14ac:dyDescent="0.25">
      <c r="A164" s="6"/>
      <c r="B164" s="20">
        <f>IF(M163&lt;1,"",$E$7)</f>
        <v>0.05</v>
      </c>
      <c r="C164" s="17">
        <f>IF(M163&lt;1,0,(M163*(B164*30)/360))</f>
        <v>1669.6301857283802</v>
      </c>
      <c r="D164" s="19">
        <f>IF(M163 &gt; 1, IF(M163-D163&lt;1,(M163+C164),$E$9), 0)</f>
        <v>2684.1081150606951</v>
      </c>
      <c r="E164" s="17">
        <f>IF(D164&lt;M163,IF(M163&lt;1,"",$E$16),IF(D164&lt;E163,0,D164-(M163+C164)))</f>
        <v>0</v>
      </c>
      <c r="F164" s="17"/>
      <c r="G164" s="17"/>
      <c r="H164" s="17"/>
      <c r="I164" s="17"/>
      <c r="J164" s="17"/>
      <c r="K164" s="17">
        <f>IF(M163&gt;1,IF(K152&gt;1,IF(M163&lt;$E$17,(M163-D164+C164),K152),0),0)</f>
        <v>0</v>
      </c>
      <c r="L164" s="17">
        <f>IF(M163&lt;1,0,IF((D164+E164+K164)-C164&gt;=(M163),(M163),(D164+E164+K164)-C164))</f>
        <v>1014.4779293323149</v>
      </c>
      <c r="M164" s="18">
        <f>IF(M163-L164&lt;1,0,M163-L164)</f>
        <v>399696.76664547896</v>
      </c>
      <c r="N164" s="17"/>
      <c r="Q164" s="7"/>
      <c r="R164" s="11"/>
      <c r="S164" s="23">
        <f>S163-($S$157-$S$169)/12</f>
        <v>362138.55379908951</v>
      </c>
      <c r="T164" s="13"/>
      <c r="U164" s="10">
        <f>CM158</f>
        <v>0</v>
      </c>
      <c r="V164" s="9"/>
      <c r="W164" s="12">
        <f>SUM($C$38:C164)</f>
        <v>240578.49725818713</v>
      </c>
      <c r="X164" s="11"/>
      <c r="Y164" s="10">
        <f>SUM($CH$30:CH158)</f>
        <v>32940.465450647702</v>
      </c>
      <c r="Z164" s="9"/>
      <c r="AA164" s="9"/>
      <c r="AB164" s="9"/>
      <c r="AG164" s="1" t="s">
        <v>0</v>
      </c>
      <c r="CF164">
        <f>SUM(CF163+1)</f>
        <v>133</v>
      </c>
      <c r="CG164" s="22" t="str">
        <f>IF(CM163&lt;1,"",$CJ$7)</f>
        <v/>
      </c>
      <c r="CH164" s="21" t="str">
        <f>IF(CM163&lt;1,"",(CM163*(CG164*30)/360))</f>
        <v/>
      </c>
      <c r="CI164" s="5" t="str">
        <f>IF(CM163&lt;1,"",$CJ$9)</f>
        <v/>
      </c>
      <c r="CJ164" s="21" t="str">
        <f>IF(CM163&lt;1,"",$CJ$12)</f>
        <v/>
      </c>
      <c r="CK164" s="21">
        <f>IF(CM163&lt;1,0,CK152)</f>
        <v>0</v>
      </c>
      <c r="CL164" s="21">
        <f>IF(CM163&lt;1,0,(CI164+CJ164+CK164)-CH164)</f>
        <v>0</v>
      </c>
      <c r="CM164" s="21">
        <f>IF(CM163-CL164&lt;1,0,CM163-CL164)</f>
        <v>0</v>
      </c>
      <c r="CO164" s="4">
        <f>(CR163*($CO$36*13.85))/360</f>
        <v>857.62685248821174</v>
      </c>
      <c r="CP164" s="5">
        <f>$D$38/2</f>
        <v>1342.0540575303476</v>
      </c>
      <c r="CQ164" s="5">
        <f>CP164-CO164</f>
        <v>484.42720504213582</v>
      </c>
      <c r="CR164" s="4">
        <f>IF(CR163-CQ164&lt;0,0,CR163-CQ164)</f>
        <v>445357.69105597766</v>
      </c>
      <c r="CS164" s="6">
        <f>IF(CR163&lt;1,"",CS163+1)</f>
        <v>127</v>
      </c>
    </row>
    <row r="165" spans="1:97" hidden="1" x14ac:dyDescent="0.25">
      <c r="A165" s="6"/>
      <c r="B165" s="20">
        <f>IF(M164&lt;1,"",$E$7)</f>
        <v>0.05</v>
      </c>
      <c r="C165" s="17">
        <f>IF(M164&lt;1,0,(M164*(B165*30)/360))</f>
        <v>1665.4031943561622</v>
      </c>
      <c r="D165" s="19">
        <f>IF(M164 &gt; 1, IF(M164-D164&lt;1,(M164+C165),$E$9), 0)</f>
        <v>2684.1081150606951</v>
      </c>
      <c r="E165" s="17">
        <f>IF(D165&lt;M164,IF(M164&lt;1,"",$E$16),IF(D165&lt;E164,0,D165-(M164+C165)))</f>
        <v>0</v>
      </c>
      <c r="F165" s="17"/>
      <c r="G165" s="17"/>
      <c r="H165" s="17"/>
      <c r="I165" s="17"/>
      <c r="J165" s="17"/>
      <c r="K165" s="17">
        <f>IF(M164&gt;1,IF(K153&gt;1,IF(M164&lt;$E$17,(M164-D165+C165),K153),0),0)</f>
        <v>0</v>
      </c>
      <c r="L165" s="17">
        <f>IF(M164&lt;1,0,IF((D165+E165+K165)-C165&gt;=(M164),(M164),(D165+E165+K165)-C165))</f>
        <v>1018.7049207045329</v>
      </c>
      <c r="M165" s="18">
        <f>IF(M164-L165&lt;1,0,M164-L165)</f>
        <v>398678.06172477442</v>
      </c>
      <c r="N165" s="17"/>
      <c r="Q165" s="7"/>
      <c r="R165" s="11"/>
      <c r="S165" s="23">
        <f>S164-($S$157-$S$169)/12</f>
        <v>360747.52449527255</v>
      </c>
      <c r="T165" s="13"/>
      <c r="U165" s="10">
        <f>CM159</f>
        <v>0</v>
      </c>
      <c r="V165" s="9"/>
      <c r="W165" s="12">
        <f>SUM($C$38:C165)</f>
        <v>242243.90045254328</v>
      </c>
      <c r="X165" s="11"/>
      <c r="Y165" s="10">
        <f>SUM($CH$30:CH159)</f>
        <v>32940.465450647702</v>
      </c>
      <c r="Z165" s="9"/>
      <c r="AA165" s="9"/>
      <c r="AB165" s="9"/>
      <c r="AG165" s="1" t="s">
        <v>0</v>
      </c>
      <c r="CF165">
        <f>SUM(CF164+1)</f>
        <v>134</v>
      </c>
      <c r="CG165" s="22" t="str">
        <f>IF(CM164&lt;1,"",$CJ$7)</f>
        <v/>
      </c>
      <c r="CH165" s="21" t="str">
        <f>IF(CM164&lt;1,"",(CM164*(CG165*30)/360))</f>
        <v/>
      </c>
      <c r="CI165" s="5" t="str">
        <f>IF(CM164&lt;1,"",$CJ$9)</f>
        <v/>
      </c>
      <c r="CJ165" s="21" t="str">
        <f>IF(CM164&lt;1,"",$CJ$12)</f>
        <v/>
      </c>
      <c r="CK165" s="21">
        <f>IF(CM164&lt;1,0,CK153)</f>
        <v>0</v>
      </c>
      <c r="CL165" s="21">
        <f>IF(CM164&lt;1,0,(CI165+CJ165+CK165)-CH165)</f>
        <v>0</v>
      </c>
      <c r="CM165" s="21">
        <f>IF(CM164-CL165&lt;1,0,CM164-CL165)</f>
        <v>0</v>
      </c>
      <c r="CO165" s="4">
        <f>(CR164*($CO$36*13.85))/360</f>
        <v>856.69500293406804</v>
      </c>
      <c r="CP165" s="5">
        <f>$D$38/2</f>
        <v>1342.0540575303476</v>
      </c>
      <c r="CQ165" s="5">
        <f>CP165-CO165</f>
        <v>485.35905459627952</v>
      </c>
      <c r="CR165" s="4">
        <f>IF(CR164-CQ165&lt;0,0,CR164-CQ165)</f>
        <v>444872.33200138138</v>
      </c>
      <c r="CS165" s="6">
        <f>IF(CR164&lt;1,"",CS164+1)</f>
        <v>128</v>
      </c>
    </row>
    <row r="166" spans="1:97" hidden="1" x14ac:dyDescent="0.25">
      <c r="A166" s="6"/>
      <c r="B166" s="20">
        <f>IF(M165&lt;1,"",$E$7)</f>
        <v>0.05</v>
      </c>
      <c r="C166" s="17">
        <f>IF(M165&lt;1,0,(M165*(B166*30)/360))</f>
        <v>1661.1585905198933</v>
      </c>
      <c r="D166" s="19">
        <f>IF(M165 &gt; 1, IF(M165-D165&lt;1,(M165+C166),$E$9), 0)</f>
        <v>2684.1081150606951</v>
      </c>
      <c r="E166" s="17">
        <f>IF(D166&lt;M165,IF(M165&lt;1,"",$E$16),IF(D166&lt;E165,0,D166-(M165+C166)))</f>
        <v>0</v>
      </c>
      <c r="F166" s="17"/>
      <c r="G166" s="17"/>
      <c r="H166" s="17"/>
      <c r="I166" s="17"/>
      <c r="J166" s="17"/>
      <c r="K166" s="17">
        <f>IF(M165&gt;1,IF(K154&gt;1,IF(M165&lt;$E$17,(M165-D166+C166),K154),0),0)</f>
        <v>0</v>
      </c>
      <c r="L166" s="17">
        <f>IF(M165&lt;1,0,IF((D166+E166+K166)-C166&gt;=(M165),(M165),(D166+E166+K166)-C166))</f>
        <v>1022.9495245408018</v>
      </c>
      <c r="M166" s="18">
        <f>IF(M165-L166&lt;1,0,M165-L166)</f>
        <v>397655.11220023362</v>
      </c>
      <c r="N166" s="17"/>
      <c r="Q166" s="7"/>
      <c r="R166" s="11"/>
      <c r="S166" s="23">
        <f>S165-($S$157-$S$169)/12</f>
        <v>359356.49519145559</v>
      </c>
      <c r="T166" s="13"/>
      <c r="U166" s="10">
        <f>CM160</f>
        <v>0</v>
      </c>
      <c r="V166" s="9"/>
      <c r="W166" s="12">
        <f>SUM($C$38:C166)</f>
        <v>243905.05904306317</v>
      </c>
      <c r="X166" s="11"/>
      <c r="Y166" s="10">
        <f>SUM($CH$30:CH160)</f>
        <v>32940.465450647702</v>
      </c>
      <c r="Z166" s="9"/>
      <c r="AA166" s="9"/>
      <c r="AB166" s="9"/>
      <c r="AG166" s="1" t="s">
        <v>0</v>
      </c>
      <c r="CF166">
        <f>SUM(CF165+1)</f>
        <v>135</v>
      </c>
      <c r="CG166" s="22" t="str">
        <f>IF(CM165&lt;1,"",$CJ$7)</f>
        <v/>
      </c>
      <c r="CH166" s="21" t="str">
        <f>IF(CM165&lt;1,"",(CM165*(CG166*30)/360))</f>
        <v/>
      </c>
      <c r="CI166" s="5" t="str">
        <f>IF(CM165&lt;1,"",$CJ$9)</f>
        <v/>
      </c>
      <c r="CJ166" s="21" t="str">
        <f>IF(CM165&lt;1,"",$CJ$12)</f>
        <v/>
      </c>
      <c r="CK166" s="21">
        <f>IF(CM165&lt;1,0,CK154)</f>
        <v>0</v>
      </c>
      <c r="CL166" s="21">
        <f>IF(CM165&lt;1,0,(CI166+CJ166+CK166)-CH166)</f>
        <v>0</v>
      </c>
      <c r="CM166" s="21">
        <f>IF(CM165-CL166&lt;1,0,CM165-CL166)</f>
        <v>0</v>
      </c>
      <c r="CO166" s="4">
        <f>(CR165*($CO$36*13.85))/360</f>
        <v>855.76136086376835</v>
      </c>
      <c r="CP166" s="5">
        <f>$D$38/2</f>
        <v>1342.0540575303476</v>
      </c>
      <c r="CQ166" s="5">
        <f>CP166-CO166</f>
        <v>486.29269666657922</v>
      </c>
      <c r="CR166" s="4">
        <f>IF(CR165-CQ166&lt;0,0,CR165-CQ166)</f>
        <v>444386.03930471482</v>
      </c>
      <c r="CS166" s="6">
        <f>IF(CR165&lt;1,"",CS165+1)</f>
        <v>129</v>
      </c>
    </row>
    <row r="167" spans="1:97" hidden="1" x14ac:dyDescent="0.25">
      <c r="A167" s="6"/>
      <c r="B167" s="20">
        <f>IF(M166&lt;1,"",$E$7)</f>
        <v>0.05</v>
      </c>
      <c r="C167" s="17">
        <f>IF(M166&lt;1,0,(M166*(B167*30)/360))</f>
        <v>1656.8963008343067</v>
      </c>
      <c r="D167" s="19">
        <f>IF(M166 &gt; 1, IF(M166-D166&lt;1,(M166+C167),$E$9), 0)</f>
        <v>2684.1081150606951</v>
      </c>
      <c r="E167" s="17">
        <f>IF(D167&lt;M166,IF(M166&lt;1,"",$E$16),IF(D167&lt;E166,0,D167-(M166+C167)))</f>
        <v>0</v>
      </c>
      <c r="F167" s="17"/>
      <c r="G167" s="17"/>
      <c r="H167" s="17"/>
      <c r="I167" s="17"/>
      <c r="J167" s="17"/>
      <c r="K167" s="17">
        <f>IF(M166&gt;1,IF(K155&gt;1,IF(M166&lt;$E$17,(M166-D167+C167),K155),0),0)</f>
        <v>0</v>
      </c>
      <c r="L167" s="17">
        <f>IF(M166&lt;1,0,IF((D167+E167+K167)-C167&gt;=(M166),(M166),(D167+E167+K167)-C167))</f>
        <v>1027.2118142263885</v>
      </c>
      <c r="M167" s="18">
        <f>IF(M166-L167&lt;1,0,M166-L167)</f>
        <v>396627.90038600721</v>
      </c>
      <c r="N167" s="17"/>
      <c r="Q167" s="7"/>
      <c r="R167" s="11"/>
      <c r="S167" s="23">
        <f>S166-($S$157-$S$169)/12</f>
        <v>357965.46588763862</v>
      </c>
      <c r="T167" s="13"/>
      <c r="U167" s="10">
        <f>CM161</f>
        <v>0</v>
      </c>
      <c r="V167" s="9"/>
      <c r="W167" s="12">
        <f>SUM($C$38:C167)</f>
        <v>245561.95534389748</v>
      </c>
      <c r="X167" s="11"/>
      <c r="Y167" s="10">
        <f>SUM($CH$30:CH161)</f>
        <v>32940.465450647702</v>
      </c>
      <c r="Z167" s="9"/>
      <c r="AA167" s="9"/>
      <c r="AB167" s="9"/>
      <c r="AG167" s="1" t="s">
        <v>0</v>
      </c>
      <c r="CF167">
        <f>SUM(CF166+1)</f>
        <v>136</v>
      </c>
      <c r="CG167" s="22" t="str">
        <f>IF(CM166&lt;1,"",$CJ$7)</f>
        <v/>
      </c>
      <c r="CH167" s="21" t="str">
        <f>IF(CM166&lt;1,"",(CM166*(CG167*30)/360))</f>
        <v/>
      </c>
      <c r="CI167" s="5" t="str">
        <f>IF(CM166&lt;1,"",$CJ$9)</f>
        <v/>
      </c>
      <c r="CJ167" s="21" t="str">
        <f>IF(CM166&lt;1,"",$CJ$12)</f>
        <v/>
      </c>
      <c r="CK167" s="21">
        <f>IF(CM166&lt;1,0,CK155)</f>
        <v>0</v>
      </c>
      <c r="CL167" s="21">
        <f>IF(CM166&lt;1,0,(CI167+CJ167+CK167)-CH167)</f>
        <v>0</v>
      </c>
      <c r="CM167" s="21">
        <f>IF(CM166-CL167&lt;1,0,CM166-CL167)</f>
        <v>0</v>
      </c>
      <c r="CO167" s="4">
        <f>(CR166*($CO$36*13.85))/360</f>
        <v>854.82592282920848</v>
      </c>
      <c r="CP167" s="5">
        <f>$D$38/2</f>
        <v>1342.0540575303476</v>
      </c>
      <c r="CQ167" s="5">
        <f>CP167-CO167</f>
        <v>487.22813470113908</v>
      </c>
      <c r="CR167" s="4">
        <f>IF(CR166-CQ167&lt;0,0,CR166-CQ167)</f>
        <v>443898.81117001368</v>
      </c>
      <c r="CS167" s="6">
        <f>IF(CR166&lt;1,"",CS166+1)</f>
        <v>130</v>
      </c>
    </row>
    <row r="168" spans="1:97" hidden="1" x14ac:dyDescent="0.25">
      <c r="A168" s="6"/>
      <c r="B168" s="20">
        <f>IF(M167&lt;1,"",$E$7)</f>
        <v>0.05</v>
      </c>
      <c r="C168" s="17">
        <f>IF(M167&lt;1,0,(M167*(B168*30)/360))</f>
        <v>1652.6162516083632</v>
      </c>
      <c r="D168" s="19">
        <f>IF(M167 &gt; 1, IF(M167-D167&lt;1,(M167+C168),$E$9), 0)</f>
        <v>2684.1081150606951</v>
      </c>
      <c r="E168" s="17">
        <f>IF(D168&lt;M167,IF(M167&lt;1,"",$E$16),IF(D168&lt;E167,0,D168-(M167+C168)))</f>
        <v>0</v>
      </c>
      <c r="F168" s="17"/>
      <c r="G168" s="17"/>
      <c r="H168" s="17"/>
      <c r="I168" s="17"/>
      <c r="J168" s="17"/>
      <c r="K168" s="17">
        <f>IF(M167&gt;1,IF(K156&gt;1,IF(M167&lt;$E$17,(M167-D168+C168),K156),0),0)</f>
        <v>0</v>
      </c>
      <c r="L168" s="17">
        <f>IF(M167&lt;1,0,IF((D168+E168+K168)-C168&gt;=(M167),(M167),(D168+E168+K168)-C168))</f>
        <v>1031.4918634523319</v>
      </c>
      <c r="M168" s="18">
        <f>IF(M167-L168&lt;1,0,M167-L168)</f>
        <v>395596.40852255491</v>
      </c>
      <c r="N168" s="17"/>
      <c r="Q168" s="7"/>
      <c r="R168" s="11"/>
      <c r="S168" s="23">
        <f>S167-($S$157-$S$169)/12</f>
        <v>356574.43658382166</v>
      </c>
      <c r="T168" s="13"/>
      <c r="U168" s="10">
        <f>CM162</f>
        <v>0</v>
      </c>
      <c r="V168" s="9"/>
      <c r="W168" s="12">
        <f>SUM($C$38:C168)</f>
        <v>247214.57159550584</v>
      </c>
      <c r="X168" s="11"/>
      <c r="Y168" s="10">
        <f>SUM($CH$30:CH162)</f>
        <v>32940.465450647702</v>
      </c>
      <c r="Z168" s="9"/>
      <c r="AA168" s="9"/>
      <c r="AB168" s="9"/>
      <c r="AG168" s="1" t="s">
        <v>0</v>
      </c>
      <c r="CF168">
        <f>SUM(CF167+1)</f>
        <v>137</v>
      </c>
      <c r="CG168" s="22" t="str">
        <f>IF(CM167&lt;1,"",$CJ$7)</f>
        <v/>
      </c>
      <c r="CH168" s="21" t="str">
        <f>IF(CM167&lt;1,"",(CM167*(CG168*30)/360))</f>
        <v/>
      </c>
      <c r="CI168" s="5" t="str">
        <f>IF(CM167&lt;1,"",$CJ$9)</f>
        <v/>
      </c>
      <c r="CJ168" s="21" t="str">
        <f>IF(CM167&lt;1,"",$CJ$12)</f>
        <v/>
      </c>
      <c r="CK168" s="21">
        <f>IF(CM167&lt;1,0,CK156)</f>
        <v>0</v>
      </c>
      <c r="CL168" s="21">
        <f>IF(CM167&lt;1,0,(CI168+CJ168+CK168)-CH168)</f>
        <v>0</v>
      </c>
      <c r="CM168" s="21">
        <f>IF(CM167-CL168&lt;1,0,CM167-CL168)</f>
        <v>0</v>
      </c>
      <c r="CO168" s="4">
        <f>(CR167*($CO$36*13.85))/360</f>
        <v>853.88868537565122</v>
      </c>
      <c r="CP168" s="5">
        <f>$D$38/2</f>
        <v>1342.0540575303476</v>
      </c>
      <c r="CQ168" s="5">
        <f>CP168-CO168</f>
        <v>488.16537215469634</v>
      </c>
      <c r="CR168" s="4">
        <f>IF(CR167-CQ168&lt;0,0,CR167-CQ168)</f>
        <v>443410.645797859</v>
      </c>
      <c r="CS168" s="6">
        <f>IF(CR167&lt;1,"",CS167+1)</f>
        <v>131</v>
      </c>
    </row>
    <row r="169" spans="1:97" hidden="1" x14ac:dyDescent="0.25">
      <c r="A169" s="6"/>
      <c r="B169" s="20">
        <f>IF(M168&lt;1,"",$E$7)</f>
        <v>0.05</v>
      </c>
      <c r="C169" s="17">
        <f>IF(M168&lt;1,0,(M168*(B169*30)/360))</f>
        <v>1648.3183688439788</v>
      </c>
      <c r="D169" s="19">
        <f>IF(M168 &gt; 1, IF(M168-D168&lt;1,(M168+C169),$E$9), 0)</f>
        <v>2684.1081150606951</v>
      </c>
      <c r="E169" s="17">
        <f>IF(D169&lt;M168,IF(M168&lt;1,"",$E$16),IF(D169&lt;E168,0,D169-(M168+C169)))</f>
        <v>0</v>
      </c>
      <c r="F169" s="17"/>
      <c r="G169" s="17"/>
      <c r="H169" s="17"/>
      <c r="I169" s="17"/>
      <c r="J169" s="17"/>
      <c r="K169" s="17">
        <f>IF(M168&gt;1,IF(K157&gt;1,IF(M168&lt;$E$17,(M168-D169+C169),K157),0),0)</f>
        <v>0</v>
      </c>
      <c r="L169" s="17">
        <f>IF(M168&lt;1,0,IF((D169+E169+K169)-C169&gt;=(M168),(M168),(D169+E169+K169)-C169))</f>
        <v>1035.7897462167164</v>
      </c>
      <c r="M169" s="18">
        <f>IF(M168-L169&lt;1,0,M168-L169)</f>
        <v>394560.61877633817</v>
      </c>
      <c r="N169" s="17"/>
      <c r="Q169" s="7"/>
      <c r="R169" s="11" t="s">
        <v>0</v>
      </c>
      <c r="S169" s="23">
        <f>CR323</f>
        <v>355183.40728000453</v>
      </c>
      <c r="T169" s="13"/>
      <c r="U169" s="10">
        <f>CM163</f>
        <v>0</v>
      </c>
      <c r="V169" s="9"/>
      <c r="W169" s="12">
        <f>SUM($C$38:C169)</f>
        <v>248862.88996434983</v>
      </c>
      <c r="X169" s="11">
        <v>11</v>
      </c>
      <c r="Y169" s="10">
        <f>SUM($CH$30:CH163)</f>
        <v>32940.465450647702</v>
      </c>
      <c r="Z169" s="9"/>
      <c r="AA169" s="9"/>
      <c r="AB169" s="9"/>
      <c r="AG169" s="1" t="s">
        <v>0</v>
      </c>
      <c r="CF169">
        <f>SUM(CF168+1)</f>
        <v>138</v>
      </c>
      <c r="CG169" s="22" t="str">
        <f>IF(CM168&lt;1,"",$CJ$7)</f>
        <v/>
      </c>
      <c r="CH169" s="21" t="str">
        <f>IF(CM168&lt;1,"",(CM168*(CG169*30)/360))</f>
        <v/>
      </c>
      <c r="CI169" s="5" t="str">
        <f>IF(CM168&lt;1,"",$CJ$9)</f>
        <v/>
      </c>
      <c r="CJ169" s="21" t="str">
        <f>IF(CM168&lt;1,"",$CJ$12)</f>
        <v/>
      </c>
      <c r="CK169" s="21">
        <f>IF(CM168&lt;1,0,CK157)</f>
        <v>0</v>
      </c>
      <c r="CL169" s="21">
        <f>IF(CM168&lt;1,0,(CI169+CJ169+CK169)-CH169)</f>
        <v>0</v>
      </c>
      <c r="CM169" s="21">
        <f>IF(CM168-CL169&lt;1,0,CM168-CL169)</f>
        <v>0</v>
      </c>
      <c r="CO169" s="4">
        <f>(CR168*($CO$36*13.85))/360</f>
        <v>852.94964504171492</v>
      </c>
      <c r="CP169" s="5">
        <f>$D$38/2</f>
        <v>1342.0540575303476</v>
      </c>
      <c r="CQ169" s="5">
        <f>CP169-CO169</f>
        <v>489.10441248863265</v>
      </c>
      <c r="CR169" s="4">
        <f>IF(CR168-CQ169&lt;0,0,CR168-CQ169)</f>
        <v>442921.54138537036</v>
      </c>
      <c r="CS169" s="6">
        <f>IF(CR168&lt;1,"",CS168+1)</f>
        <v>132</v>
      </c>
    </row>
    <row r="170" spans="1:97" hidden="1" x14ac:dyDescent="0.25">
      <c r="A170" s="6"/>
      <c r="B170" s="20">
        <f>IF(M169&lt;1,"",$E$7)</f>
        <v>0.05</v>
      </c>
      <c r="C170" s="17">
        <f>IF(M169&lt;1,0,(M169*(B170*30)/360))</f>
        <v>1644.0025782347425</v>
      </c>
      <c r="D170" s="19">
        <f>IF(M169 &gt; 1, IF(M169-D169&lt;1,(M169+C170),$E$9), 0)</f>
        <v>2684.1081150606951</v>
      </c>
      <c r="E170" s="17">
        <f>IF(D170&lt;M169,IF(M169&lt;1,"",$E$16),IF(D170&lt;E169,0,D170-(M169+C170)))</f>
        <v>0</v>
      </c>
      <c r="F170" s="17"/>
      <c r="G170" s="17"/>
      <c r="H170" s="17"/>
      <c r="I170" s="17"/>
      <c r="J170" s="17"/>
      <c r="K170" s="17">
        <f>IF(M169&gt;1,IF(K158&gt;1,IF(M169&lt;$E$17,(M169-D170+C170),K158),0),0)</f>
        <v>0</v>
      </c>
      <c r="L170" s="17">
        <f>IF(M169&lt;1,0,IF((D170+E170+K170)-C170&gt;=(M169),(M169),(D170+E170+K170)-C170))</f>
        <v>1040.1055368259526</v>
      </c>
      <c r="M170" s="18">
        <f>IF(M169-L170&lt;1,0,M169-L170)</f>
        <v>393520.51323951222</v>
      </c>
      <c r="N170" s="17"/>
      <c r="Q170" s="7"/>
      <c r="R170" s="11"/>
      <c r="S170" s="23">
        <f>S169-($S$169-$S$181)/12</f>
        <v>353721.10832165484</v>
      </c>
      <c r="T170" s="13"/>
      <c r="U170" s="10">
        <f>CM164</f>
        <v>0</v>
      </c>
      <c r="V170" s="9"/>
      <c r="W170" s="12">
        <f>SUM($C$38:C170)</f>
        <v>250506.89254258457</v>
      </c>
      <c r="X170" s="11"/>
      <c r="Y170" s="10">
        <f>SUM($CH$30:CH164)</f>
        <v>32940.465450647702</v>
      </c>
      <c r="Z170" s="9"/>
      <c r="AA170" s="9"/>
      <c r="AB170" s="9"/>
      <c r="AG170" s="1" t="s">
        <v>0</v>
      </c>
      <c r="CF170">
        <f>SUM(CF169+1)</f>
        <v>139</v>
      </c>
      <c r="CG170" s="22" t="str">
        <f>IF(CM169&lt;1,"",$CJ$7)</f>
        <v/>
      </c>
      <c r="CH170" s="21" t="str">
        <f>IF(CM169&lt;1,"",(CM169*(CG170*30)/360))</f>
        <v/>
      </c>
      <c r="CI170" s="5" t="str">
        <f>IF(CM169&lt;1,"",$CJ$9)</f>
        <v/>
      </c>
      <c r="CJ170" s="21" t="str">
        <f>IF(CM169&lt;1,"",$CJ$12)</f>
        <v/>
      </c>
      <c r="CK170" s="21">
        <f>IF(CM169&lt;1,0,CK158)</f>
        <v>0</v>
      </c>
      <c r="CL170" s="21">
        <f>IF(CM169&lt;1,0,(CI170+CJ170+CK170)-CH170)</f>
        <v>0</v>
      </c>
      <c r="CM170" s="21">
        <f>IF(CM169-CL170&lt;1,0,CM169-CL170)</f>
        <v>0</v>
      </c>
      <c r="CO170" s="4">
        <f>(CR169*($CO$36*13.85))/360</f>
        <v>852.00879835935825</v>
      </c>
      <c r="CP170" s="5">
        <f>$D$38/2</f>
        <v>1342.0540575303476</v>
      </c>
      <c r="CQ170" s="5">
        <f>CP170-CO170</f>
        <v>490.04525917098931</v>
      </c>
      <c r="CR170" s="4">
        <f>IF(CR169-CQ170&lt;0,0,CR169-CQ170)</f>
        <v>442431.49612619937</v>
      </c>
      <c r="CS170" s="6">
        <f>IF(CR169&lt;1,"",CS169+1)</f>
        <v>133</v>
      </c>
    </row>
    <row r="171" spans="1:97" hidden="1" x14ac:dyDescent="0.25">
      <c r="A171" s="6"/>
      <c r="B171" s="20">
        <f>IF(M170&lt;1,"",$E$7)</f>
        <v>0.05</v>
      </c>
      <c r="C171" s="17">
        <f>IF(M170&lt;1,0,(M170*(B171*30)/360))</f>
        <v>1639.6688051646343</v>
      </c>
      <c r="D171" s="19">
        <f>IF(M170 &gt; 1, IF(M170-D170&lt;1,(M170+C171),$E$9), 0)</f>
        <v>2684.1081150606951</v>
      </c>
      <c r="E171" s="17">
        <f>IF(D171&lt;M170,IF(M170&lt;1,"",$E$16),IF(D171&lt;E170,0,D171-(M170+C171)))</f>
        <v>0</v>
      </c>
      <c r="F171" s="17"/>
      <c r="G171" s="17"/>
      <c r="H171" s="17"/>
      <c r="I171" s="17"/>
      <c r="J171" s="17"/>
      <c r="K171" s="17">
        <f>IF(M170&gt;1,IF(K159&gt;1,IF(M170&lt;$E$17,(M170-D171+C171),K159),0),0)</f>
        <v>0</v>
      </c>
      <c r="L171" s="17">
        <f>IF(M170&lt;1,0,IF((D171+E171+K171)-C171&gt;=(M170),(M170),(D171+E171+K171)-C171))</f>
        <v>1044.4393098960609</v>
      </c>
      <c r="M171" s="18">
        <f>IF(M170-L171&lt;1,0,M170-L171)</f>
        <v>392476.07392961613</v>
      </c>
      <c r="N171" s="17"/>
      <c r="Q171" s="7"/>
      <c r="R171" s="11"/>
      <c r="S171" s="23">
        <f>S170-($S$169-$S$181)/12</f>
        <v>352258.80936330516</v>
      </c>
      <c r="T171" s="13"/>
      <c r="U171" s="10">
        <f>CM165</f>
        <v>0</v>
      </c>
      <c r="V171" s="9"/>
      <c r="W171" s="12">
        <f>SUM($C$38:C171)</f>
        <v>252146.5613477492</v>
      </c>
      <c r="X171" s="11"/>
      <c r="Y171" s="10">
        <f>SUM($CH$30:CH165)</f>
        <v>32940.465450647702</v>
      </c>
      <c r="Z171" s="9"/>
      <c r="AA171" s="9"/>
      <c r="AB171" s="9"/>
      <c r="AG171" s="1" t="s">
        <v>0</v>
      </c>
      <c r="CF171">
        <f>SUM(CF170+1)</f>
        <v>140</v>
      </c>
      <c r="CG171" s="22" t="str">
        <f>IF(CM170&lt;1,"",$CJ$7)</f>
        <v/>
      </c>
      <c r="CH171" s="21" t="str">
        <f>IF(CM170&lt;1,"",(CM170*(CG171*30)/360))</f>
        <v/>
      </c>
      <c r="CI171" s="5" t="str">
        <f>IF(CM170&lt;1,"",$CJ$9)</f>
        <v/>
      </c>
      <c r="CJ171" s="21" t="str">
        <f>IF(CM170&lt;1,"",$CJ$12)</f>
        <v/>
      </c>
      <c r="CK171" s="21">
        <f>IF(CM170&lt;1,0,CK159)</f>
        <v>0</v>
      </c>
      <c r="CL171" s="21">
        <f>IF(CM170&lt;1,0,(CI171+CJ171+CK171)-CH171)</f>
        <v>0</v>
      </c>
      <c r="CM171" s="21">
        <f>IF(CM170-CL171&lt;1,0,CM170-CL171)</f>
        <v>0</v>
      </c>
      <c r="CO171" s="4">
        <f>(CR170*($CO$36*13.85))/360</f>
        <v>851.06614185386957</v>
      </c>
      <c r="CP171" s="5">
        <f>$D$38/2</f>
        <v>1342.0540575303476</v>
      </c>
      <c r="CQ171" s="5">
        <f>CP171-CO171</f>
        <v>490.987915676478</v>
      </c>
      <c r="CR171" s="4">
        <f>IF(CR170-CQ171&lt;0,0,CR170-CQ171)</f>
        <v>441940.50821052288</v>
      </c>
      <c r="CS171" s="6">
        <f>IF(CR170&lt;1,"",CS170+1)</f>
        <v>134</v>
      </c>
    </row>
    <row r="172" spans="1:97" hidden="1" x14ac:dyDescent="0.25">
      <c r="A172" s="6"/>
      <c r="B172" s="20">
        <f>IF(M171&lt;1,"",$E$7)</f>
        <v>0.05</v>
      </c>
      <c r="C172" s="17">
        <f>IF(M171&lt;1,0,(M171*(B172*30)/360))</f>
        <v>1635.3169747067336</v>
      </c>
      <c r="D172" s="19">
        <f>IF(M171 &gt; 1, IF(M171-D171&lt;1,(M171+C172),$E$9), 0)</f>
        <v>2684.1081150606951</v>
      </c>
      <c r="E172" s="17">
        <f>IF(D172&lt;M171,IF(M171&lt;1,"",$E$16),IF(D172&lt;E171,0,D172-(M171+C172)))</f>
        <v>0</v>
      </c>
      <c r="F172" s="17"/>
      <c r="G172" s="17"/>
      <c r="H172" s="17"/>
      <c r="I172" s="17"/>
      <c r="J172" s="17"/>
      <c r="K172" s="17">
        <f>IF(M171&gt;1,IF(K160&gt;1,IF(M171&lt;$E$17,(M171-D172+C172),K160),0),0)</f>
        <v>0</v>
      </c>
      <c r="L172" s="17">
        <f>IF(M171&lt;1,0,IF((D172+E172+K172)-C172&gt;=(M171),(M171),(D172+E172+K172)-C172))</f>
        <v>1048.7911403539615</v>
      </c>
      <c r="M172" s="18">
        <f>IF(M171-L172&lt;1,0,M171-L172)</f>
        <v>391427.28278926219</v>
      </c>
      <c r="N172" s="17"/>
      <c r="Q172" s="7"/>
      <c r="R172" s="11"/>
      <c r="S172" s="23">
        <f>S171-($S$169-$S$181)/12</f>
        <v>350796.51040495548</v>
      </c>
      <c r="T172" s="13"/>
      <c r="U172" s="10">
        <f>CM166</f>
        <v>0</v>
      </c>
      <c r="V172" s="9"/>
      <c r="W172" s="12">
        <f>SUM($C$38:C172)</f>
        <v>253781.87832245594</v>
      </c>
      <c r="X172" s="11"/>
      <c r="Y172" s="10">
        <f>SUM($CH$30:CH166)</f>
        <v>32940.465450647702</v>
      </c>
      <c r="Z172" s="9"/>
      <c r="AA172" s="9"/>
      <c r="AB172" s="9"/>
      <c r="AG172" s="1" t="s">
        <v>0</v>
      </c>
      <c r="CF172">
        <f>SUM(CF171+1)</f>
        <v>141</v>
      </c>
      <c r="CG172" s="22" t="str">
        <f>IF(CM171&lt;1,"",$CJ$7)</f>
        <v/>
      </c>
      <c r="CH172" s="21" t="str">
        <f>IF(CM171&lt;1,"",(CM171*(CG172*30)/360))</f>
        <v/>
      </c>
      <c r="CI172" s="5" t="str">
        <f>IF(CM171&lt;1,"",$CJ$9)</f>
        <v/>
      </c>
      <c r="CJ172" s="21" t="str">
        <f>IF(CM171&lt;1,"",$CJ$12)</f>
        <v/>
      </c>
      <c r="CK172" s="21">
        <f>IF(CM171&lt;1,0,CK160)</f>
        <v>0</v>
      </c>
      <c r="CL172" s="21">
        <f>IF(CM171&lt;1,0,(CI172+CJ172+CK172)-CH172)</f>
        <v>0</v>
      </c>
      <c r="CM172" s="21">
        <f>IF(CM171-CL172&lt;1,0,CM171-CL172)</f>
        <v>0</v>
      </c>
      <c r="CO172" s="4">
        <f>(CR171*($CO$36*13.85))/360</f>
        <v>850.12167204385298</v>
      </c>
      <c r="CP172" s="5">
        <f>$D$38/2</f>
        <v>1342.0540575303476</v>
      </c>
      <c r="CQ172" s="5">
        <f>CP172-CO172</f>
        <v>491.93238548649458</v>
      </c>
      <c r="CR172" s="4">
        <f>IF(CR171-CQ172&lt;0,0,CR171-CQ172)</f>
        <v>441448.57582503639</v>
      </c>
      <c r="CS172" s="6">
        <f>IF(CR171&lt;1,"",CS171+1)</f>
        <v>135</v>
      </c>
    </row>
    <row r="173" spans="1:97" hidden="1" x14ac:dyDescent="0.25">
      <c r="A173" s="6"/>
      <c r="B173" s="20">
        <f>IF(M172&lt;1,"",$E$7)</f>
        <v>0.05</v>
      </c>
      <c r="C173" s="17">
        <f>IF(M172&lt;1,0,(M172*(B173*30)/360))</f>
        <v>1630.9470116219256</v>
      </c>
      <c r="D173" s="19">
        <f>IF(M172 &gt; 1, IF(M172-D172&lt;1,(M172+C173),$E$9), 0)</f>
        <v>2684.1081150606951</v>
      </c>
      <c r="E173" s="17">
        <f>IF(D173&lt;M172,IF(M172&lt;1,"",$E$16),IF(D173&lt;E172,0,D173-(M172+C173)))</f>
        <v>0</v>
      </c>
      <c r="F173" s="17"/>
      <c r="G173" s="17"/>
      <c r="H173" s="17"/>
      <c r="I173" s="17"/>
      <c r="J173" s="17"/>
      <c r="K173" s="17">
        <f>IF(M172&gt;1,IF(K161&gt;1,IF(M172&lt;$E$17,(M172-D173+C173),K161),0),0)</f>
        <v>0</v>
      </c>
      <c r="L173" s="17">
        <f>IF(M172&lt;1,0,IF((D173+E173+K173)-C173&gt;=(M172),(M172),(D173+E173+K173)-C173))</f>
        <v>1053.1611034387695</v>
      </c>
      <c r="M173" s="18">
        <f>IF(M172-L173&lt;1,0,M172-L173)</f>
        <v>390374.12168582343</v>
      </c>
      <c r="N173" s="17"/>
      <c r="Q173" s="7"/>
      <c r="R173" s="11"/>
      <c r="S173" s="23">
        <f>S172-($S$169-$S$181)/12</f>
        <v>349334.2114466058</v>
      </c>
      <c r="T173" s="13"/>
      <c r="U173" s="10">
        <f>CM167</f>
        <v>0</v>
      </c>
      <c r="V173" s="9"/>
      <c r="W173" s="12">
        <f>SUM($C$38:C173)</f>
        <v>255412.82533407788</v>
      </c>
      <c r="X173" s="11"/>
      <c r="Y173" s="10">
        <f>SUM($CH$30:CH167)</f>
        <v>32940.465450647702</v>
      </c>
      <c r="Z173" s="9"/>
      <c r="AA173" s="9"/>
      <c r="AB173" s="9"/>
      <c r="AG173" s="1" t="s">
        <v>0</v>
      </c>
      <c r="CF173">
        <f>SUM(CF172+1)</f>
        <v>142</v>
      </c>
      <c r="CG173" s="22" t="str">
        <f>IF(CM172&lt;1,"",$CJ$7)</f>
        <v/>
      </c>
      <c r="CH173" s="21" t="str">
        <f>IF(CM172&lt;1,"",(CM172*(CG173*30)/360))</f>
        <v/>
      </c>
      <c r="CI173" s="5" t="str">
        <f>IF(CM172&lt;1,"",$CJ$9)</f>
        <v/>
      </c>
      <c r="CJ173" s="21" t="str">
        <f>IF(CM172&lt;1,"",$CJ$12)</f>
        <v/>
      </c>
      <c r="CK173" s="21">
        <f>IF(CM172&lt;1,0,CK161)</f>
        <v>0</v>
      </c>
      <c r="CL173" s="21">
        <f>IF(CM172&lt;1,0,(CI173+CJ173+CK173)-CH173)</f>
        <v>0</v>
      </c>
      <c r="CM173" s="21">
        <f>IF(CM172-CL173&lt;1,0,CM172-CL173)</f>
        <v>0</v>
      </c>
      <c r="CO173" s="4">
        <f>(CR172*($CO$36*13.85))/360</f>
        <v>849.17538544121589</v>
      </c>
      <c r="CP173" s="5">
        <f>$D$38/2</f>
        <v>1342.0540575303476</v>
      </c>
      <c r="CQ173" s="5">
        <f>CP173-CO173</f>
        <v>492.87867208913167</v>
      </c>
      <c r="CR173" s="4">
        <f>IF(CR172-CQ173&lt;0,0,CR172-CQ173)</f>
        <v>440955.69715294725</v>
      </c>
      <c r="CS173" s="6">
        <f>IF(CR172&lt;1,"",CS172+1)</f>
        <v>136</v>
      </c>
    </row>
    <row r="174" spans="1:97" hidden="1" x14ac:dyDescent="0.25">
      <c r="A174" s="6"/>
      <c r="B174" s="20">
        <f>IF(M173&lt;1,"",$E$7)</f>
        <v>0.05</v>
      </c>
      <c r="C174" s="17">
        <f>IF(M173&lt;1,0,(M173*(B174*30)/360))</f>
        <v>1626.5588403575975</v>
      </c>
      <c r="D174" s="19">
        <f>IF(M173 &gt; 1, IF(M173-D173&lt;1,(M173+C174),$E$9), 0)</f>
        <v>2684.1081150606951</v>
      </c>
      <c r="E174" s="17">
        <f>IF(D174&lt;M173,IF(M173&lt;1,"",$E$16),IF(D174&lt;E173,0,D174-(M173+C174)))</f>
        <v>0</v>
      </c>
      <c r="F174" s="17"/>
      <c r="G174" s="17"/>
      <c r="H174" s="17"/>
      <c r="I174" s="17"/>
      <c r="J174" s="17"/>
      <c r="K174" s="17">
        <f>IF(M173&gt;1,IF(K162&gt;1,IF(M173&lt;$E$17,(M173-D174+C174),K162),0),0)</f>
        <v>0</v>
      </c>
      <c r="L174" s="17">
        <f>IF(M173&lt;1,0,IF((D174+E174+K174)-C174&gt;=(M173),(M173),(D174+E174+K174)-C174))</f>
        <v>1057.5492747030976</v>
      </c>
      <c r="M174" s="18">
        <f>IF(M173-L174&lt;1,0,M173-L174)</f>
        <v>389316.57241112035</v>
      </c>
      <c r="N174" s="17"/>
      <c r="Q174" s="7"/>
      <c r="R174" s="11"/>
      <c r="S174" s="23">
        <f>S173-($S$169-$S$181)/12</f>
        <v>347871.91248825612</v>
      </c>
      <c r="T174" s="13"/>
      <c r="U174" s="10">
        <f>CM168</f>
        <v>0</v>
      </c>
      <c r="V174" s="9"/>
      <c r="W174" s="12">
        <f>SUM($C$38:C174)</f>
        <v>257039.38417443549</v>
      </c>
      <c r="X174" s="11"/>
      <c r="Y174" s="10">
        <f>SUM($CH$30:CH168)</f>
        <v>32940.465450647702</v>
      </c>
      <c r="Z174" s="9"/>
      <c r="AA174" s="9"/>
      <c r="AB174" s="9"/>
      <c r="AG174" s="1" t="s">
        <v>0</v>
      </c>
      <c r="CF174">
        <f>SUM(CF173+1)</f>
        <v>143</v>
      </c>
      <c r="CG174" s="22" t="str">
        <f>IF(CM173&lt;1,"",$CJ$7)</f>
        <v/>
      </c>
      <c r="CH174" s="21" t="str">
        <f>IF(CM173&lt;1,"",(CM173*(CG174*30)/360))</f>
        <v/>
      </c>
      <c r="CI174" s="5" t="str">
        <f>IF(CM173&lt;1,"",$CJ$9)</f>
        <v/>
      </c>
      <c r="CJ174" s="21" t="str">
        <f>IF(CM173&lt;1,"",$CJ$12)</f>
        <v/>
      </c>
      <c r="CK174" s="21">
        <f>IF(CM173&lt;1,0,CK162)</f>
        <v>0</v>
      </c>
      <c r="CL174" s="21">
        <f>IF(CM173&lt;1,0,(CI174+CJ174+CK174)-CH174)</f>
        <v>0</v>
      </c>
      <c r="CM174" s="21">
        <f>IF(CM173-CL174&lt;1,0,CM173-CL174)</f>
        <v>0</v>
      </c>
      <c r="CO174" s="4">
        <f>(CR173*($CO$36*13.85))/360</f>
        <v>848.22727855115545</v>
      </c>
      <c r="CP174" s="5">
        <f>$D$38/2</f>
        <v>1342.0540575303476</v>
      </c>
      <c r="CQ174" s="5">
        <f>CP174-CO174</f>
        <v>493.82677897919211</v>
      </c>
      <c r="CR174" s="4">
        <f>IF(CR173-CQ174&lt;0,0,CR173-CQ174)</f>
        <v>440461.87037396803</v>
      </c>
      <c r="CS174" s="6">
        <f>IF(CR173&lt;1,"",CS173+1)</f>
        <v>137</v>
      </c>
    </row>
    <row r="175" spans="1:97" hidden="1" x14ac:dyDescent="0.25">
      <c r="A175" s="6"/>
      <c r="B175" s="20">
        <f>IF(M174&lt;1,"",$E$7)</f>
        <v>0.05</v>
      </c>
      <c r="C175" s="17">
        <f>IF(M174&lt;1,0,(M174*(B175*30)/360))</f>
        <v>1622.1523850463348</v>
      </c>
      <c r="D175" s="19">
        <f>IF(M174 &gt; 1, IF(M174-D174&lt;1,(M174+C175),$E$9), 0)</f>
        <v>2684.1081150606951</v>
      </c>
      <c r="E175" s="17">
        <f>IF(D175&lt;M174,IF(M174&lt;1,"",$E$16),IF(D175&lt;E174,0,D175-(M174+C175)))</f>
        <v>0</v>
      </c>
      <c r="F175" s="17"/>
      <c r="G175" s="17"/>
      <c r="H175" s="17"/>
      <c r="I175" s="17"/>
      <c r="J175" s="17"/>
      <c r="K175" s="17">
        <f>IF(M174&gt;1,IF(K163&gt;1,IF(M174&lt;$E$17,(M174-D175+C175),K163),0),0)</f>
        <v>0</v>
      </c>
      <c r="L175" s="17">
        <f>IF(M174&lt;1,0,IF((D175+E175+K175)-C175&gt;=(M174),(M174),(D175+E175+K175)-C175))</f>
        <v>1061.9557300143604</v>
      </c>
      <c r="M175" s="18">
        <f>IF(M174-L175&lt;1,0,M174-L175)</f>
        <v>388254.61668110598</v>
      </c>
      <c r="N175" s="17"/>
      <c r="Q175" s="7"/>
      <c r="R175" s="11"/>
      <c r="S175" s="23">
        <f>S174-($S$169-$S$181)/12</f>
        <v>346409.61352990643</v>
      </c>
      <c r="T175" s="13"/>
      <c r="U175" s="10">
        <f>CM169</f>
        <v>0</v>
      </c>
      <c r="V175" s="9"/>
      <c r="W175" s="12">
        <f>SUM($C$38:C175)</f>
        <v>258661.53655948181</v>
      </c>
      <c r="X175" s="11"/>
      <c r="Y175" s="10">
        <f>SUM($CH$30:CH169)</f>
        <v>32940.465450647702</v>
      </c>
      <c r="Z175" s="9"/>
      <c r="AA175" s="9"/>
      <c r="AB175" s="9"/>
      <c r="AG175" s="1" t="s">
        <v>0</v>
      </c>
      <c r="CF175">
        <f>SUM(CF174+1)</f>
        <v>144</v>
      </c>
      <c r="CG175" s="22" t="str">
        <f>IF(CM174&lt;1,"",$CJ$7)</f>
        <v/>
      </c>
      <c r="CH175" s="21" t="str">
        <f>IF(CM174&lt;1,"",(CM174*(CG175*30)/360))</f>
        <v/>
      </c>
      <c r="CI175" s="5" t="str">
        <f>IF(CM174&lt;1,"",$CJ$9)</f>
        <v/>
      </c>
      <c r="CJ175" s="21" t="str">
        <f>IF(CM174&lt;1,"",$CJ$12)</f>
        <v/>
      </c>
      <c r="CK175" s="21">
        <f>IF(CM174&lt;1,0,CK163)</f>
        <v>0</v>
      </c>
      <c r="CL175" s="21">
        <f>IF(CM174&lt;1,0,(CI175+CJ175+CK175)-CH175)</f>
        <v>0</v>
      </c>
      <c r="CM175" s="21">
        <f>IF(CM174-CL175&lt;1,0,CM174-CL175)</f>
        <v>0</v>
      </c>
      <c r="CO175" s="4">
        <f>(CR174*($CO$36*13.85))/360</f>
        <v>847.27734787214695</v>
      </c>
      <c r="CP175" s="5">
        <f>$D$38/2</f>
        <v>1342.0540575303476</v>
      </c>
      <c r="CQ175" s="5">
        <f>CP175-CO175</f>
        <v>494.77670965820062</v>
      </c>
      <c r="CR175" s="4">
        <f>IF(CR174-CQ175&lt;0,0,CR174-CQ175)</f>
        <v>439967.09366430982</v>
      </c>
      <c r="CS175" s="6">
        <f>IF(CR174&lt;1,"",CS174+1)</f>
        <v>138</v>
      </c>
    </row>
    <row r="176" spans="1:97" hidden="1" x14ac:dyDescent="0.25">
      <c r="A176" s="6"/>
      <c r="B176" s="20">
        <f>IF(M175&lt;1,"",$E$7)</f>
        <v>0.05</v>
      </c>
      <c r="C176" s="17">
        <f>IF(M175&lt;1,0,(M175*(B176*30)/360))</f>
        <v>1617.7275695046083</v>
      </c>
      <c r="D176" s="19">
        <f>IF(M175 &gt; 1, IF(M175-D175&lt;1,(M175+C176),$E$9), 0)</f>
        <v>2684.1081150606951</v>
      </c>
      <c r="E176" s="17">
        <f>IF(D176&lt;M175,IF(M175&lt;1,"",$E$16),IF(D176&lt;E175,0,D176-(M175+C176)))</f>
        <v>0</v>
      </c>
      <c r="F176" s="17"/>
      <c r="G176" s="17"/>
      <c r="H176" s="17"/>
      <c r="I176" s="17"/>
      <c r="J176" s="17"/>
      <c r="K176" s="17">
        <f>IF(M175&gt;1,IF(K164&gt;1,IF(M175&lt;$E$17,(M175-D176+C176),K164),0),0)</f>
        <v>0</v>
      </c>
      <c r="L176" s="17">
        <f>IF(M175&lt;1,0,IF((D176+E176+K176)-C176&gt;=(M175),(M175),(D176+E176+K176)-C176))</f>
        <v>1066.3805455560869</v>
      </c>
      <c r="M176" s="18">
        <f>IF(M175-L176&lt;1,0,M175-L176)</f>
        <v>387188.2361355499</v>
      </c>
      <c r="N176" s="17"/>
      <c r="Q176" s="7"/>
      <c r="R176" s="11"/>
      <c r="S176" s="23">
        <f>S175-($S$169-$S$181)/12</f>
        <v>344947.31457155675</v>
      </c>
      <c r="T176" s="13"/>
      <c r="U176" s="10">
        <f>CM170</f>
        <v>0</v>
      </c>
      <c r="V176" s="9"/>
      <c r="W176" s="12">
        <f>SUM($C$38:C176)</f>
        <v>260279.26412898643</v>
      </c>
      <c r="X176" s="11"/>
      <c r="Y176" s="10">
        <f>SUM($CH$30:CH170)</f>
        <v>32940.465450647702</v>
      </c>
      <c r="Z176" s="9"/>
      <c r="AA176" s="9"/>
      <c r="AB176" s="9"/>
      <c r="AG176" s="1" t="s">
        <v>0</v>
      </c>
      <c r="CF176">
        <f>SUM(CF175+1)</f>
        <v>145</v>
      </c>
      <c r="CG176" s="22" t="str">
        <f>IF(CM175&lt;1,"",$CJ$7)</f>
        <v/>
      </c>
      <c r="CH176" s="21" t="str">
        <f>IF(CM175&lt;1,"",(CM175*(CG176*30)/360))</f>
        <v/>
      </c>
      <c r="CI176" s="5" t="str">
        <f>IF(CM175&lt;1,"",$CJ$9)</f>
        <v/>
      </c>
      <c r="CJ176" s="21" t="str">
        <f>IF(CM175&lt;1,"",$CJ$12)</f>
        <v/>
      </c>
      <c r="CK176" s="21">
        <f>IF(CM175&lt;1,0,CK164)</f>
        <v>0</v>
      </c>
      <c r="CL176" s="21">
        <f>IF(CM175&lt;1,0,(CI176+CJ176+CK176)-CH176)</f>
        <v>0</v>
      </c>
      <c r="CM176" s="21">
        <f>IF(CM175-CL176&lt;1,0,CM175-CL176)</f>
        <v>0</v>
      </c>
      <c r="CO176" s="4">
        <f>(CR175*($CO$36*13.85))/360</f>
        <v>846.32558989592928</v>
      </c>
      <c r="CP176" s="5">
        <f>$D$38/2</f>
        <v>1342.0540575303476</v>
      </c>
      <c r="CQ176" s="5">
        <f>CP176-CO176</f>
        <v>495.72846763441828</v>
      </c>
      <c r="CR176" s="4">
        <f>IF(CR175-CQ176&lt;0,0,CR175-CQ176)</f>
        <v>439471.36519667541</v>
      </c>
      <c r="CS176" s="6">
        <f>IF(CR175&lt;1,"",CS175+1)</f>
        <v>139</v>
      </c>
    </row>
    <row r="177" spans="1:97" hidden="1" x14ac:dyDescent="0.25">
      <c r="A177" s="6"/>
      <c r="B177" s="20">
        <f>IF(M176&lt;1,"",$E$7)</f>
        <v>0.05</v>
      </c>
      <c r="C177" s="17">
        <f>IF(M176&lt;1,0,(M176*(B177*30)/360))</f>
        <v>1613.2843172314581</v>
      </c>
      <c r="D177" s="19">
        <f>IF(M176 &gt; 1, IF(M176-D176&lt;1,(M176+C177),$E$9), 0)</f>
        <v>2684.1081150606951</v>
      </c>
      <c r="E177" s="17">
        <f>IF(D177&lt;M176,IF(M176&lt;1,"",$E$16),IF(D177&lt;E176,0,D177-(M176+C177)))</f>
        <v>0</v>
      </c>
      <c r="F177" s="17"/>
      <c r="G177" s="17"/>
      <c r="H177" s="17"/>
      <c r="I177" s="17"/>
      <c r="J177" s="17"/>
      <c r="K177" s="17">
        <f>IF(M176&gt;1,IF(K165&gt;1,IF(M176&lt;$E$17,(M176-D177+C177),K165),0),0)</f>
        <v>0</v>
      </c>
      <c r="L177" s="17">
        <f>IF(M176&lt;1,0,IF((D177+E177+K177)-C177&gt;=(M176),(M176),(D177+E177+K177)-C177))</f>
        <v>1070.823797829237</v>
      </c>
      <c r="M177" s="18">
        <f>IF(M176-L177&lt;1,0,M176-L177)</f>
        <v>386117.41233772069</v>
      </c>
      <c r="N177" s="17"/>
      <c r="Q177" s="7"/>
      <c r="R177" s="11"/>
      <c r="S177" s="23">
        <f>S176-($S$169-$S$181)/12</f>
        <v>343485.01561320707</v>
      </c>
      <c r="T177" s="13"/>
      <c r="U177" s="10">
        <f>CM171</f>
        <v>0</v>
      </c>
      <c r="V177" s="9"/>
      <c r="W177" s="12">
        <f>SUM($C$38:C177)</f>
        <v>261892.54844621787</v>
      </c>
      <c r="X177" s="11"/>
      <c r="Y177" s="10">
        <f>SUM($CH$30:CH171)</f>
        <v>32940.465450647702</v>
      </c>
      <c r="Z177" s="9"/>
      <c r="AA177" s="9"/>
      <c r="AB177" s="9"/>
      <c r="AG177" s="1" t="s">
        <v>0</v>
      </c>
      <c r="CF177">
        <f>SUM(CF176+1)</f>
        <v>146</v>
      </c>
      <c r="CG177" s="22" t="str">
        <f>IF(CM176&lt;1,"",$CJ$7)</f>
        <v/>
      </c>
      <c r="CH177" s="21" t="str">
        <f>IF(CM176&lt;1,"",(CM176*(CG177*30)/360))</f>
        <v/>
      </c>
      <c r="CI177" s="5" t="str">
        <f>IF(CM176&lt;1,"",$CJ$9)</f>
        <v/>
      </c>
      <c r="CJ177" s="21" t="str">
        <f>IF(CM176&lt;1,"",$CJ$12)</f>
        <v/>
      </c>
      <c r="CK177" s="21">
        <f>IF(CM176&lt;1,0,CK165)</f>
        <v>0</v>
      </c>
      <c r="CL177" s="21">
        <f>IF(CM176&lt;1,0,(CI177+CJ177+CK177)-CH177)</f>
        <v>0</v>
      </c>
      <c r="CM177" s="21">
        <f>IF(CM176-CL177&lt;1,0,CM176-CL177)</f>
        <v>0</v>
      </c>
      <c r="CO177" s="4">
        <f>(CR176*($CO$36*13.85))/360</f>
        <v>845.3720011074937</v>
      </c>
      <c r="CP177" s="5">
        <f>$D$38/2</f>
        <v>1342.0540575303476</v>
      </c>
      <c r="CQ177" s="5">
        <f>CP177-CO177</f>
        <v>496.68205642285386</v>
      </c>
      <c r="CR177" s="4">
        <f>IF(CR176-CQ177&lt;0,0,CR176-CQ177)</f>
        <v>438974.68314025254</v>
      </c>
      <c r="CS177" s="6">
        <f>IF(CR176&lt;1,"",CS176+1)</f>
        <v>140</v>
      </c>
    </row>
    <row r="178" spans="1:97" hidden="1" x14ac:dyDescent="0.25">
      <c r="A178" s="6"/>
      <c r="B178" s="20">
        <f>IF(M177&lt;1,"",$E$7)</f>
        <v>0.05</v>
      </c>
      <c r="C178" s="17">
        <f>IF(M177&lt;1,0,(M177*(B178*30)/360))</f>
        <v>1608.8225514071696</v>
      </c>
      <c r="D178" s="19">
        <f>IF(M177 &gt; 1, IF(M177-D177&lt;1,(M177+C178),$E$9), 0)</f>
        <v>2684.1081150606951</v>
      </c>
      <c r="E178" s="17">
        <f>IF(D178&lt;M177,IF(M177&lt;1,"",$E$16),IF(D178&lt;E177,0,D178-(M177+C178)))</f>
        <v>0</v>
      </c>
      <c r="F178" s="17"/>
      <c r="G178" s="17"/>
      <c r="H178" s="17"/>
      <c r="I178" s="17"/>
      <c r="J178" s="17"/>
      <c r="K178" s="17">
        <f>IF(M177&gt;1,IF(K166&gt;1,IF(M177&lt;$E$17,(M177-D178+C178),K166),0),0)</f>
        <v>0</v>
      </c>
      <c r="L178" s="17">
        <f>IF(M177&lt;1,0,IF((D178+E178+K178)-C178&gt;=(M177),(M177),(D178+E178+K178)-C178))</f>
        <v>1075.2855636535255</v>
      </c>
      <c r="M178" s="18">
        <f>IF(M177-L178&lt;1,0,M177-L178)</f>
        <v>385042.12677406718</v>
      </c>
      <c r="N178" s="17"/>
      <c r="Q178" s="7"/>
      <c r="R178" s="11"/>
      <c r="S178" s="23">
        <f>S177-($S$169-$S$181)/12</f>
        <v>342022.71665485739</v>
      </c>
      <c r="T178" s="13"/>
      <c r="U178" s="10">
        <f>CM172</f>
        <v>0</v>
      </c>
      <c r="V178" s="9"/>
      <c r="W178" s="12">
        <f>SUM($C$38:C178)</f>
        <v>263501.37099762505</v>
      </c>
      <c r="X178" s="11"/>
      <c r="Y178" s="10">
        <f>SUM($CH$30:CH172)</f>
        <v>32940.465450647702</v>
      </c>
      <c r="Z178" s="9"/>
      <c r="AA178" s="9"/>
      <c r="AB178" s="9"/>
      <c r="AG178" s="1" t="s">
        <v>0</v>
      </c>
      <c r="CF178">
        <f>SUM(CF177+1)</f>
        <v>147</v>
      </c>
      <c r="CG178" s="22" t="str">
        <f>IF(CM177&lt;1,"",$CJ$7)</f>
        <v/>
      </c>
      <c r="CH178" s="21" t="str">
        <f>IF(CM177&lt;1,"",(CM177*(CG178*30)/360))</f>
        <v/>
      </c>
      <c r="CI178" s="5" t="str">
        <f>IF(CM177&lt;1,"",$CJ$9)</f>
        <v/>
      </c>
      <c r="CJ178" s="21" t="str">
        <f>IF(CM177&lt;1,"",$CJ$12)</f>
        <v/>
      </c>
      <c r="CK178" s="21">
        <f>IF(CM177&lt;1,0,CK166)</f>
        <v>0</v>
      </c>
      <c r="CL178" s="21">
        <f>IF(CM177&lt;1,0,(CI178+CJ178+CK178)-CH178)</f>
        <v>0</v>
      </c>
      <c r="CM178" s="21">
        <f>IF(CM177-CL178&lt;1,0,CM177-CL178)</f>
        <v>0</v>
      </c>
      <c r="CO178" s="4">
        <f>(CR177*($CO$36*13.85))/360</f>
        <v>844.41657798506913</v>
      </c>
      <c r="CP178" s="5">
        <f>$D$38/2</f>
        <v>1342.0540575303476</v>
      </c>
      <c r="CQ178" s="5">
        <f>CP178-CO178</f>
        <v>497.63747954527844</v>
      </c>
      <c r="CR178" s="4">
        <f>IF(CR177-CQ178&lt;0,0,CR177-CQ178)</f>
        <v>438477.04566070728</v>
      </c>
      <c r="CS178" s="6">
        <f>IF(CR177&lt;1,"",CS177+1)</f>
        <v>141</v>
      </c>
    </row>
    <row r="179" spans="1:97" hidden="1" x14ac:dyDescent="0.25">
      <c r="A179" s="6"/>
      <c r="B179" s="20">
        <f>IF(M178&lt;1,"",$E$7)</f>
        <v>0.05</v>
      </c>
      <c r="C179" s="17">
        <f>IF(M178&lt;1,0,(M178*(B179*30)/360))</f>
        <v>1604.3421948919467</v>
      </c>
      <c r="D179" s="19">
        <f>IF(M178 &gt; 1, IF(M178-D178&lt;1,(M178+C179),$E$9), 0)</f>
        <v>2684.1081150606951</v>
      </c>
      <c r="E179" s="17">
        <f>IF(D179&lt;M178,IF(M178&lt;1,"",$E$16),IF(D179&lt;E178,0,D179-(M178+C179)))</f>
        <v>0</v>
      </c>
      <c r="F179" s="17"/>
      <c r="G179" s="17"/>
      <c r="H179" s="17"/>
      <c r="I179" s="17"/>
      <c r="J179" s="17"/>
      <c r="K179" s="17">
        <f>IF(M178&gt;1,IF(K167&gt;1,IF(M178&lt;$E$17,(M178-D179+C179),K167),0),0)</f>
        <v>0</v>
      </c>
      <c r="L179" s="17">
        <f>IF(M178&lt;1,0,IF((D179+E179+K179)-C179&gt;=(M178),(M178),(D179+E179+K179)-C179))</f>
        <v>1079.7659201687484</v>
      </c>
      <c r="M179" s="18">
        <f>IF(M178-L179&lt;1,0,M178-L179)</f>
        <v>383962.36085389846</v>
      </c>
      <c r="N179" s="17"/>
      <c r="Q179" s="7"/>
      <c r="R179" s="11"/>
      <c r="S179" s="23">
        <f>S178-($S$169-$S$181)/12</f>
        <v>340560.41769650771</v>
      </c>
      <c r="T179" s="13"/>
      <c r="U179" s="10">
        <f>CM173</f>
        <v>0</v>
      </c>
      <c r="V179" s="9"/>
      <c r="W179" s="12">
        <f>SUM($C$38:C179)</f>
        <v>265105.713192517</v>
      </c>
      <c r="X179" s="11"/>
      <c r="Y179" s="10">
        <f>SUM($CH$30:CH173)</f>
        <v>32940.465450647702</v>
      </c>
      <c r="Z179" s="9"/>
      <c r="AA179" s="9"/>
      <c r="AB179" s="9"/>
      <c r="AG179" s="1" t="s">
        <v>0</v>
      </c>
      <c r="CF179">
        <f>SUM(CF178+1)</f>
        <v>148</v>
      </c>
      <c r="CG179" s="22" t="str">
        <f>IF(CM178&lt;1,"",$CJ$7)</f>
        <v/>
      </c>
      <c r="CH179" s="21" t="str">
        <f>IF(CM178&lt;1,"",(CM178*(CG179*30)/360))</f>
        <v/>
      </c>
      <c r="CI179" s="5" t="str">
        <f>IF(CM178&lt;1,"",$CJ$9)</f>
        <v/>
      </c>
      <c r="CJ179" s="21" t="str">
        <f>IF(CM178&lt;1,"",$CJ$12)</f>
        <v/>
      </c>
      <c r="CK179" s="21">
        <f>IF(CM178&lt;1,0,CK167)</f>
        <v>0</v>
      </c>
      <c r="CL179" s="21">
        <f>IF(CM178&lt;1,0,(CI179+CJ179+CK179)-CH179)</f>
        <v>0</v>
      </c>
      <c r="CM179" s="21">
        <f>IF(CM178-CL179&lt;1,0,CM178-CL179)</f>
        <v>0</v>
      </c>
      <c r="CO179" s="4">
        <f>(CR178*($CO$36*13.85))/360</f>
        <v>843.45931700011056</v>
      </c>
      <c r="CP179" s="5">
        <f>$D$38/2</f>
        <v>1342.0540575303476</v>
      </c>
      <c r="CQ179" s="5">
        <f>CP179-CO179</f>
        <v>498.594740530237</v>
      </c>
      <c r="CR179" s="4">
        <f>IF(CR178-CQ179&lt;0,0,CR178-CQ179)</f>
        <v>437978.45092017704</v>
      </c>
      <c r="CS179" s="6">
        <f>IF(CR178&lt;1,"",CS178+1)</f>
        <v>142</v>
      </c>
    </row>
    <row r="180" spans="1:97" hidden="1" x14ac:dyDescent="0.25">
      <c r="A180" s="6"/>
      <c r="B180" s="20">
        <f>IF(M179&lt;1,"",$E$7)</f>
        <v>0.05</v>
      </c>
      <c r="C180" s="17">
        <f>IF(M179&lt;1,0,(M179*(B180*30)/360))</f>
        <v>1599.8431702245771</v>
      </c>
      <c r="D180" s="19">
        <f>IF(M179 &gt; 1, IF(M179-D179&lt;1,(M179+C180),$E$9), 0)</f>
        <v>2684.1081150606951</v>
      </c>
      <c r="E180" s="17">
        <f>IF(D180&lt;M179,IF(M179&lt;1,"",$E$16),IF(D180&lt;E179,0,D180-(M179+C180)))</f>
        <v>0</v>
      </c>
      <c r="F180" s="17"/>
      <c r="G180" s="17"/>
      <c r="H180" s="17"/>
      <c r="I180" s="17"/>
      <c r="J180" s="17"/>
      <c r="K180" s="17">
        <f>IF(M179&gt;1,IF(K168&gt;1,IF(M179&lt;$E$17,(M179-D180+C180),K168),0),0)</f>
        <v>0</v>
      </c>
      <c r="L180" s="17">
        <f>IF(M179&lt;1,0,IF((D180+E180+K180)-C180&gt;=(M179),(M179),(D180+E180+K180)-C180))</f>
        <v>1084.264944836118</v>
      </c>
      <c r="M180" s="18">
        <f>IF(M179-L180&lt;1,0,M179-L180)</f>
        <v>382878.09590906237</v>
      </c>
      <c r="N180" s="17"/>
      <c r="Q180" s="7"/>
      <c r="R180" s="11"/>
      <c r="S180" s="23">
        <f>S179-($S$169-$S$181)/12</f>
        <v>339098.11873815802</v>
      </c>
      <c r="T180" s="13"/>
      <c r="U180" s="10">
        <f>CM174</f>
        <v>0</v>
      </c>
      <c r="V180" s="9"/>
      <c r="W180" s="12">
        <f>SUM($C$38:C180)</f>
        <v>266705.55636274157</v>
      </c>
      <c r="X180" s="11"/>
      <c r="Y180" s="10">
        <f>SUM($CH$30:CH174)</f>
        <v>32940.465450647702</v>
      </c>
      <c r="Z180" s="9"/>
      <c r="AA180" s="9"/>
      <c r="AB180" s="9"/>
      <c r="AG180" s="1" t="s">
        <v>0</v>
      </c>
      <c r="CF180">
        <f>SUM(CF179+1)</f>
        <v>149</v>
      </c>
      <c r="CG180" s="22" t="str">
        <f>IF(CM179&lt;1,"",$CJ$7)</f>
        <v/>
      </c>
      <c r="CH180" s="21" t="str">
        <f>IF(CM179&lt;1,"",(CM179*(CG180*30)/360))</f>
        <v/>
      </c>
      <c r="CI180" s="5" t="str">
        <f>IF(CM179&lt;1,"",$CJ$9)</f>
        <v/>
      </c>
      <c r="CJ180" s="21" t="str">
        <f>IF(CM179&lt;1,"",$CJ$12)</f>
        <v/>
      </c>
      <c r="CK180" s="21">
        <f>IF(CM179&lt;1,0,CK168)</f>
        <v>0</v>
      </c>
      <c r="CL180" s="21">
        <f>IF(CM179&lt;1,0,(CI180+CJ180+CK180)-CH180)</f>
        <v>0</v>
      </c>
      <c r="CM180" s="21">
        <f>IF(CM179-CL180&lt;1,0,CM179-CL180)</f>
        <v>0</v>
      </c>
      <c r="CO180" s="4">
        <f>(CR179*($CO$36*13.85))/360</f>
        <v>842.500214617285</v>
      </c>
      <c r="CP180" s="5">
        <f>$D$38/2</f>
        <v>1342.0540575303476</v>
      </c>
      <c r="CQ180" s="5">
        <f>CP180-CO180</f>
        <v>499.55384291306257</v>
      </c>
      <c r="CR180" s="4">
        <f>IF(CR179-CQ180&lt;0,0,CR179-CQ180)</f>
        <v>437478.89707726397</v>
      </c>
      <c r="CS180" s="6">
        <f>IF(CR179&lt;1,"",CS179+1)</f>
        <v>143</v>
      </c>
    </row>
    <row r="181" spans="1:97" hidden="1" x14ac:dyDescent="0.25">
      <c r="A181" s="6"/>
      <c r="B181" s="20">
        <f>IF(M180&lt;1,"",$E$7)</f>
        <v>0.05</v>
      </c>
      <c r="C181" s="17">
        <f>IF(M180&lt;1,0,(M180*(B181*30)/360))</f>
        <v>1595.3253996210933</v>
      </c>
      <c r="D181" s="19">
        <f>IF(M180 &gt; 1, IF(M180-D180&lt;1,(M180+C181),$E$9), 0)</f>
        <v>2684.1081150606951</v>
      </c>
      <c r="E181" s="17">
        <f>IF(D181&lt;M180,IF(M180&lt;1,"",$E$16),IF(D181&lt;E180,0,D181-(M180+C181)))</f>
        <v>0</v>
      </c>
      <c r="F181" s="17"/>
      <c r="G181" s="17"/>
      <c r="H181" s="17"/>
      <c r="I181" s="17"/>
      <c r="J181" s="17"/>
      <c r="K181" s="17">
        <f>IF(M180&gt;1,IF(K169&gt;1,IF(M180&lt;$E$17,(M180-D181+C181),K169),0),0)</f>
        <v>0</v>
      </c>
      <c r="L181" s="17">
        <f>IF(M180&lt;1,0,IF((D181+E181+K181)-C181&gt;=(M180),(M180),(D181+E181+K181)-C181))</f>
        <v>1088.7827154396018</v>
      </c>
      <c r="M181" s="18">
        <f>IF(M180-L181&lt;1,0,M180-L181)</f>
        <v>381789.31319362274</v>
      </c>
      <c r="N181" s="17"/>
      <c r="Q181" s="7"/>
      <c r="R181" s="11" t="s">
        <v>0</v>
      </c>
      <c r="S181" s="23">
        <f>CR349</f>
        <v>337635.81977980823</v>
      </c>
      <c r="T181" s="13"/>
      <c r="U181" s="10">
        <f>CM175</f>
        <v>0</v>
      </c>
      <c r="V181" s="9"/>
      <c r="W181" s="12">
        <f>SUM($C$38:C181)</f>
        <v>268300.88176236267</v>
      </c>
      <c r="X181" s="11">
        <v>12</v>
      </c>
      <c r="Y181" s="10">
        <f>SUM($CH$30:CH175)</f>
        <v>32940.465450647702</v>
      </c>
      <c r="Z181" s="9"/>
      <c r="AA181" s="9"/>
      <c r="AB181" s="9"/>
      <c r="AG181" s="1" t="s">
        <v>0</v>
      </c>
      <c r="CF181">
        <f>SUM(CF180+1)</f>
        <v>150</v>
      </c>
      <c r="CG181" s="22" t="str">
        <f>IF(CM180&lt;1,"",$CJ$7)</f>
        <v/>
      </c>
      <c r="CH181" s="21" t="str">
        <f>IF(CM180&lt;1,"",(CM180*(CG181*30)/360))</f>
        <v/>
      </c>
      <c r="CI181" s="5" t="str">
        <f>IF(CM180&lt;1,"",$CJ$9)</f>
        <v/>
      </c>
      <c r="CJ181" s="21" t="str">
        <f>IF(CM180&lt;1,"",$CJ$12)</f>
        <v/>
      </c>
      <c r="CK181" s="21">
        <f>IF(CM180&lt;1,0,CK169)</f>
        <v>0</v>
      </c>
      <c r="CL181" s="21">
        <f>IF(CM180&lt;1,0,(CI181+CJ181+CK181)-CH181)</f>
        <v>0</v>
      </c>
      <c r="CM181" s="21">
        <f>IF(CM180-CL181&lt;1,0,CM180-CL181)</f>
        <v>0</v>
      </c>
      <c r="CO181" s="4">
        <f>(CR180*($CO$36*13.85))/360</f>
        <v>841.53926729445925</v>
      </c>
      <c r="CP181" s="5">
        <f>$D$38/2</f>
        <v>1342.0540575303476</v>
      </c>
      <c r="CQ181" s="5">
        <f>CP181-CO181</f>
        <v>500.51479023588831</v>
      </c>
      <c r="CR181" s="4">
        <f>IF(CR180-CQ181&lt;0,0,CR180-CQ181)</f>
        <v>436978.38228702807</v>
      </c>
      <c r="CS181" s="6">
        <f>IF(CR180&lt;1,"",CS180+1)</f>
        <v>144</v>
      </c>
    </row>
    <row r="182" spans="1:97" hidden="1" x14ac:dyDescent="0.25">
      <c r="A182" s="6"/>
      <c r="B182" s="20">
        <f>IF(M181&lt;1,"",$E$7)</f>
        <v>0.05</v>
      </c>
      <c r="C182" s="17">
        <f>IF(M181&lt;1,0,(M181*(B182*30)/360))</f>
        <v>1590.7888049734281</v>
      </c>
      <c r="D182" s="19">
        <f>IF(M181 &gt; 1, IF(M181-D181&lt;1,(M181+C182),$E$9), 0)</f>
        <v>2684.1081150606951</v>
      </c>
      <c r="E182" s="17">
        <f>IF(D182&lt;M181,IF(M181&lt;1,"",$E$16),IF(D182&lt;E181,0,D182-(M181+C182)))</f>
        <v>0</v>
      </c>
      <c r="F182" s="17"/>
      <c r="G182" s="17"/>
      <c r="H182" s="17"/>
      <c r="I182" s="17"/>
      <c r="J182" s="17"/>
      <c r="K182" s="17">
        <f>IF(M181&gt;1,IF(K170&gt;1,IF(M181&lt;$E$17,(M181-D182+C182),K170),0),0)</f>
        <v>0</v>
      </c>
      <c r="L182" s="17">
        <f>IF(M181&lt;1,0,IF((D182+E182+K182)-C182&gt;=(M181),(M181),(D182+E182+K182)-C182))</f>
        <v>1093.319310087267</v>
      </c>
      <c r="M182" s="18">
        <f>IF(M181-L182&lt;1,0,M181-L182)</f>
        <v>380695.9938835355</v>
      </c>
      <c r="N182" s="17"/>
      <c r="Q182" s="7"/>
      <c r="R182" s="11"/>
      <c r="S182" s="23">
        <f>S181-($S$181-$S$193)/12</f>
        <v>336098.59965243703</v>
      </c>
      <c r="T182" s="13"/>
      <c r="U182" s="10">
        <f>CM176</f>
        <v>0</v>
      </c>
      <c r="V182" s="9"/>
      <c r="W182" s="12">
        <f>SUM($C$38:C182)</f>
        <v>269891.67056733608</v>
      </c>
      <c r="X182" s="11"/>
      <c r="Y182" s="10">
        <f>SUM($CH$30:CH176)</f>
        <v>32940.465450647702</v>
      </c>
      <c r="Z182" s="9"/>
      <c r="AA182" s="9"/>
      <c r="AB182" s="9"/>
      <c r="AG182" s="1" t="s">
        <v>0</v>
      </c>
      <c r="CF182">
        <f>SUM(CF181+1)</f>
        <v>151</v>
      </c>
      <c r="CG182" s="22" t="str">
        <f>IF(CM181&lt;1,"",$CJ$7)</f>
        <v/>
      </c>
      <c r="CH182" s="21" t="str">
        <f>IF(CM181&lt;1,"",(CM181*(CG182*30)/360))</f>
        <v/>
      </c>
      <c r="CI182" s="5" t="str">
        <f>IF(CM181&lt;1,"",$CJ$9)</f>
        <v/>
      </c>
      <c r="CJ182" s="21" t="str">
        <f>IF(CM181&lt;1,"",$CJ$12)</f>
        <v/>
      </c>
      <c r="CK182" s="21">
        <f>IF(CM181&lt;1,0,CK170)</f>
        <v>0</v>
      </c>
      <c r="CL182" s="21">
        <f>IF(CM181&lt;1,0,(CI182+CJ182+CK182)-CH182)</f>
        <v>0</v>
      </c>
      <c r="CM182" s="21">
        <f>IF(CM181-CL182&lt;1,0,CM181-CL182)</f>
        <v>0</v>
      </c>
      <c r="CO182" s="4">
        <f>(CR181*($CO$36*13.85))/360</f>
        <v>840.57647148268586</v>
      </c>
      <c r="CP182" s="5">
        <f>$D$38/2</f>
        <v>1342.0540575303476</v>
      </c>
      <c r="CQ182" s="5">
        <f>CP182-CO182</f>
        <v>501.4775860476617</v>
      </c>
      <c r="CR182" s="4">
        <f>IF(CR181-CQ182&lt;0,0,CR181-CQ182)</f>
        <v>436476.90470098041</v>
      </c>
      <c r="CS182" s="6">
        <f>IF(CR181&lt;1,"",CS181+1)</f>
        <v>145</v>
      </c>
    </row>
    <row r="183" spans="1:97" hidden="1" x14ac:dyDescent="0.25">
      <c r="A183" s="6"/>
      <c r="B183" s="20">
        <f>IF(M182&lt;1,"",$E$7)</f>
        <v>0.05</v>
      </c>
      <c r="C183" s="17">
        <f>IF(M182&lt;1,0,(M182*(B183*30)/360))</f>
        <v>1586.2333078480647</v>
      </c>
      <c r="D183" s="19">
        <f>IF(M182 &gt; 1, IF(M182-D182&lt;1,(M182+C183),$E$9), 0)</f>
        <v>2684.1081150606951</v>
      </c>
      <c r="E183" s="17">
        <f>IF(D183&lt;M182,IF(M182&lt;1,"",$E$16),IF(D183&lt;E182,0,D183-(M182+C183)))</f>
        <v>0</v>
      </c>
      <c r="F183" s="17"/>
      <c r="G183" s="17"/>
      <c r="H183" s="17"/>
      <c r="I183" s="17"/>
      <c r="J183" s="17"/>
      <c r="K183" s="17">
        <f>IF(M182&gt;1,IF(K171&gt;1,IF(M182&lt;$E$17,(M182-D183+C183),K171),0),0)</f>
        <v>0</v>
      </c>
      <c r="L183" s="17">
        <f>IF(M182&lt;1,0,IF((D183+E183+K183)-C183&gt;=(M182),(M182),(D183+E183+K183)-C183))</f>
        <v>1097.8748072126305</v>
      </c>
      <c r="M183" s="18">
        <f>IF(M182-L183&lt;1,0,M182-L183)</f>
        <v>379598.11907632288</v>
      </c>
      <c r="N183" s="17"/>
      <c r="Q183" s="7"/>
      <c r="R183" s="11"/>
      <c r="S183" s="23">
        <f>S182-($S$181-$S$193)/12</f>
        <v>334561.37952506583</v>
      </c>
      <c r="T183" s="13"/>
      <c r="U183" s="10">
        <f>CM177</f>
        <v>0</v>
      </c>
      <c r="V183" s="9"/>
      <c r="W183" s="12">
        <f>SUM($C$38:C183)</f>
        <v>271477.90387518413</v>
      </c>
      <c r="X183" s="11"/>
      <c r="Y183" s="10">
        <f>SUM($CH$30:CH177)</f>
        <v>32940.465450647702</v>
      </c>
      <c r="Z183" s="9"/>
      <c r="AA183" s="9"/>
      <c r="AB183" s="9"/>
      <c r="AG183" s="1" t="s">
        <v>0</v>
      </c>
      <c r="CF183">
        <f>SUM(CF182+1)</f>
        <v>152</v>
      </c>
      <c r="CG183" s="22" t="str">
        <f>IF(CM182&lt;1,"",$CJ$7)</f>
        <v/>
      </c>
      <c r="CH183" s="21" t="str">
        <f>IF(CM182&lt;1,"",(CM182*(CG183*30)/360))</f>
        <v/>
      </c>
      <c r="CI183" s="5" t="str">
        <f>IF(CM182&lt;1,"",$CJ$9)</f>
        <v/>
      </c>
      <c r="CJ183" s="21" t="str">
        <f>IF(CM182&lt;1,"",$CJ$12)</f>
        <v/>
      </c>
      <c r="CK183" s="21">
        <f>IF(CM182&lt;1,0,CK171)</f>
        <v>0</v>
      </c>
      <c r="CL183" s="21">
        <f>IF(CM182&lt;1,0,(CI183+CJ183+CK183)-CH183)</f>
        <v>0</v>
      </c>
      <c r="CM183" s="21">
        <f>IF(CM182-CL183&lt;1,0,CM182-CL183)</f>
        <v>0</v>
      </c>
      <c r="CO183" s="4">
        <f>(CR182*($CO$36*13.85))/360</f>
        <v>839.61182362619149</v>
      </c>
      <c r="CP183" s="5">
        <f>$D$38/2</f>
        <v>1342.0540575303476</v>
      </c>
      <c r="CQ183" s="5">
        <f>CP183-CO183</f>
        <v>502.44223390415607</v>
      </c>
      <c r="CR183" s="4">
        <f>IF(CR182-CQ183&lt;0,0,CR182-CQ183)</f>
        <v>435974.46246707626</v>
      </c>
      <c r="CS183" s="6">
        <f>IF(CR182&lt;1,"",CS182+1)</f>
        <v>146</v>
      </c>
    </row>
    <row r="184" spans="1:97" hidden="1" x14ac:dyDescent="0.25">
      <c r="A184" s="6"/>
      <c r="B184" s="20">
        <f>IF(M183&lt;1,"",$E$7)</f>
        <v>0.05</v>
      </c>
      <c r="C184" s="17">
        <f>IF(M183&lt;1,0,(M183*(B184*30)/360))</f>
        <v>1581.6588294846788</v>
      </c>
      <c r="D184" s="19">
        <f>IF(M183 &gt; 1, IF(M183-D183&lt;1,(M183+C184),$E$9), 0)</f>
        <v>2684.1081150606951</v>
      </c>
      <c r="E184" s="17">
        <f>IF(D184&lt;M183,IF(M183&lt;1,"",$E$16),IF(D184&lt;E183,0,D184-(M183+C184)))</f>
        <v>0</v>
      </c>
      <c r="F184" s="17"/>
      <c r="G184" s="17"/>
      <c r="H184" s="17"/>
      <c r="I184" s="17"/>
      <c r="J184" s="17"/>
      <c r="K184" s="17">
        <f>IF(M183&gt;1,IF(K172&gt;1,IF(M183&lt;$E$17,(M183-D184+C184),K172),0),0)</f>
        <v>0</v>
      </c>
      <c r="L184" s="17">
        <f>IF(M183&lt;1,0,IF((D184+E184+K184)-C184&gt;=(M183),(M183),(D184+E184+K184)-C184))</f>
        <v>1102.4492855760163</v>
      </c>
      <c r="M184" s="18">
        <f>IF(M183-L184&lt;1,0,M183-L184)</f>
        <v>378495.66979074688</v>
      </c>
      <c r="N184" s="17"/>
      <c r="Q184" s="7"/>
      <c r="R184" s="11"/>
      <c r="S184" s="23">
        <f>S183-($S$181-$S$193)/12</f>
        <v>333024.15939769463</v>
      </c>
      <c r="T184" s="13"/>
      <c r="U184" s="10">
        <f>CM178</f>
        <v>0</v>
      </c>
      <c r="V184" s="9"/>
      <c r="W184" s="12">
        <f>SUM($C$38:C184)</f>
        <v>273059.56270466879</v>
      </c>
      <c r="X184" s="11"/>
      <c r="Y184" s="10">
        <f>SUM($CH$30:CH178)</f>
        <v>32940.465450647702</v>
      </c>
      <c r="Z184" s="9"/>
      <c r="AA184" s="9"/>
      <c r="AB184" s="9"/>
      <c r="AG184" s="1" t="s">
        <v>0</v>
      </c>
      <c r="CF184">
        <f>SUM(CF183+1)</f>
        <v>153</v>
      </c>
      <c r="CG184" s="22" t="str">
        <f>IF(CM183&lt;1,"",$CJ$7)</f>
        <v/>
      </c>
      <c r="CH184" s="21" t="str">
        <f>IF(CM183&lt;1,"",(CM183*(CG184*30)/360))</f>
        <v/>
      </c>
      <c r="CI184" s="5" t="str">
        <f>IF(CM183&lt;1,"",$CJ$9)</f>
        <v/>
      </c>
      <c r="CJ184" s="21" t="str">
        <f>IF(CM183&lt;1,"",$CJ$12)</f>
        <v/>
      </c>
      <c r="CK184" s="21">
        <f>IF(CM183&lt;1,0,CK172)</f>
        <v>0</v>
      </c>
      <c r="CL184" s="21">
        <f>IF(CM183&lt;1,0,(CI184+CJ184+CK184)-CH184)</f>
        <v>0</v>
      </c>
      <c r="CM184" s="21">
        <f>IF(CM183-CL184&lt;1,0,CM183-CL184)</f>
        <v>0</v>
      </c>
      <c r="CO184" s="4">
        <f>(CR183*($CO$36*13.85))/360</f>
        <v>838.64532016236194</v>
      </c>
      <c r="CP184" s="5">
        <f>$D$38/2</f>
        <v>1342.0540575303476</v>
      </c>
      <c r="CQ184" s="5">
        <f>CP184-CO184</f>
        <v>503.40873736798562</v>
      </c>
      <c r="CR184" s="4">
        <f>IF(CR183-CQ184&lt;0,0,CR183-CQ184)</f>
        <v>435471.05372970825</v>
      </c>
      <c r="CS184" s="6">
        <f>IF(CR183&lt;1,"",CS183+1)</f>
        <v>147</v>
      </c>
    </row>
    <row r="185" spans="1:97" hidden="1" x14ac:dyDescent="0.25">
      <c r="A185" s="6"/>
      <c r="B185" s="20">
        <f>IF(M184&lt;1,"",$E$7)</f>
        <v>0.05</v>
      </c>
      <c r="C185" s="17">
        <f>IF(M184&lt;1,0,(M184*(B185*30)/360))</f>
        <v>1577.0652907947785</v>
      </c>
      <c r="D185" s="19">
        <f>IF(M184 &gt; 1, IF(M184-D184&lt;1,(M184+C185),$E$9), 0)</f>
        <v>2684.1081150606951</v>
      </c>
      <c r="E185" s="17">
        <f>IF(D185&lt;M184,IF(M184&lt;1,"",$E$16),IF(D185&lt;E184,0,D185-(M184+C185)))</f>
        <v>0</v>
      </c>
      <c r="F185" s="17"/>
      <c r="G185" s="17"/>
      <c r="H185" s="17"/>
      <c r="I185" s="17"/>
      <c r="J185" s="17"/>
      <c r="K185" s="17">
        <f>IF(M184&gt;1,IF(K173&gt;1,IF(M184&lt;$E$17,(M184-D185+C185),K173),0),0)</f>
        <v>0</v>
      </c>
      <c r="L185" s="17">
        <f>IF(M184&lt;1,0,IF((D185+E185+K185)-C185&gt;=(M184),(M184),(D185+E185+K185)-C185))</f>
        <v>1107.0428242659166</v>
      </c>
      <c r="M185" s="18">
        <f>IF(M184-L185&lt;1,0,M184-L185)</f>
        <v>377388.62696648098</v>
      </c>
      <c r="N185" s="17"/>
      <c r="Q185" s="7"/>
      <c r="R185" s="11"/>
      <c r="S185" s="23">
        <f>S184-($S$181-$S$193)/12</f>
        <v>331486.93927032343</v>
      </c>
      <c r="T185" s="13"/>
      <c r="U185" s="10">
        <f>CM179</f>
        <v>0</v>
      </c>
      <c r="V185" s="9"/>
      <c r="W185" s="12">
        <f>SUM($C$38:C185)</f>
        <v>274636.62799546355</v>
      </c>
      <c r="X185" s="11"/>
      <c r="Y185" s="10">
        <f>SUM($CH$30:CH179)</f>
        <v>32940.465450647702</v>
      </c>
      <c r="Z185" s="9"/>
      <c r="AA185" s="9"/>
      <c r="AB185" s="9"/>
      <c r="AG185" s="1" t="s">
        <v>0</v>
      </c>
      <c r="CF185">
        <f>SUM(CF184+1)</f>
        <v>154</v>
      </c>
      <c r="CG185" s="22" t="str">
        <f>IF(CM184&lt;1,"",$CJ$7)</f>
        <v/>
      </c>
      <c r="CH185" s="21" t="str">
        <f>IF(CM184&lt;1,"",(CM184*(CG185*30)/360))</f>
        <v/>
      </c>
      <c r="CI185" s="5" t="str">
        <f>IF(CM184&lt;1,"",$CJ$9)</f>
        <v/>
      </c>
      <c r="CJ185" s="21" t="str">
        <f>IF(CM184&lt;1,"",$CJ$12)</f>
        <v/>
      </c>
      <c r="CK185" s="21">
        <f>IF(CM184&lt;1,0,CK173)</f>
        <v>0</v>
      </c>
      <c r="CL185" s="21">
        <f>IF(CM184&lt;1,0,(CI185+CJ185+CK185)-CH185)</f>
        <v>0</v>
      </c>
      <c r="CM185" s="21">
        <f>IF(CM184-CL185&lt;1,0,CM184-CL185)</f>
        <v>0</v>
      </c>
      <c r="CO185" s="4">
        <f>(CR184*($CO$36*13.85))/360</f>
        <v>837.6769575217304</v>
      </c>
      <c r="CP185" s="5">
        <f>$D$38/2</f>
        <v>1342.0540575303476</v>
      </c>
      <c r="CQ185" s="5">
        <f>CP185-CO185</f>
        <v>504.37710000861716</v>
      </c>
      <c r="CR185" s="4">
        <f>IF(CR184-CQ185&lt;0,0,CR184-CQ185)</f>
        <v>434966.67662969965</v>
      </c>
      <c r="CS185" s="6">
        <f>IF(CR184&lt;1,"",CS184+1)</f>
        <v>148</v>
      </c>
    </row>
    <row r="186" spans="1:97" hidden="1" x14ac:dyDescent="0.25">
      <c r="A186" s="6"/>
      <c r="B186" s="20">
        <f>IF(M185&lt;1,"",$E$7)</f>
        <v>0.05</v>
      </c>
      <c r="C186" s="17">
        <f>IF(M185&lt;1,0,(M185*(B186*30)/360))</f>
        <v>1572.4526123603373</v>
      </c>
      <c r="D186" s="19">
        <f>IF(M185 &gt; 1, IF(M185-D185&lt;1,(M185+C186),$E$9), 0)</f>
        <v>2684.1081150606951</v>
      </c>
      <c r="E186" s="17">
        <f>IF(D186&lt;M185,IF(M185&lt;1,"",$E$16),IF(D186&lt;E185,0,D186-(M185+C186)))</f>
        <v>0</v>
      </c>
      <c r="F186" s="17"/>
      <c r="G186" s="17"/>
      <c r="H186" s="17"/>
      <c r="I186" s="17"/>
      <c r="J186" s="17"/>
      <c r="K186" s="17">
        <f>IF(M185&gt;1,IF(K174&gt;1,IF(M185&lt;$E$17,(M185-D186+C186),K174),0),0)</f>
        <v>0</v>
      </c>
      <c r="L186" s="17">
        <f>IF(M185&lt;1,0,IF((D186+E186+K186)-C186&gt;=(M185),(M185),(D186+E186+K186)-C186))</f>
        <v>1111.6555027003578</v>
      </c>
      <c r="M186" s="18">
        <f>IF(M185-L186&lt;1,0,M185-L186)</f>
        <v>376276.97146378062</v>
      </c>
      <c r="N186" s="17"/>
      <c r="Q186" s="7"/>
      <c r="R186" s="11"/>
      <c r="S186" s="23">
        <f>S185-($S$181-$S$193)/12</f>
        <v>329949.71914295224</v>
      </c>
      <c r="T186" s="13"/>
      <c r="U186" s="10">
        <f>CM180</f>
        <v>0</v>
      </c>
      <c r="V186" s="9"/>
      <c r="W186" s="12">
        <f>SUM($C$38:C186)</f>
        <v>276209.08060782391</v>
      </c>
      <c r="X186" s="11"/>
      <c r="Y186" s="10">
        <f>SUM($CH$30:CH180)</f>
        <v>32940.465450647702</v>
      </c>
      <c r="Z186" s="9"/>
      <c r="AA186" s="9"/>
      <c r="AB186" s="9"/>
      <c r="AG186" s="1" t="s">
        <v>0</v>
      </c>
      <c r="CF186">
        <f>SUM(CF185+1)</f>
        <v>155</v>
      </c>
      <c r="CG186" s="22" t="str">
        <f>IF(CM185&lt;1,"",$CJ$7)</f>
        <v/>
      </c>
      <c r="CH186" s="21" t="str">
        <f>IF(CM185&lt;1,"",(CM185*(CG186*30)/360))</f>
        <v/>
      </c>
      <c r="CI186" s="5" t="str">
        <f>IF(CM185&lt;1,"",$CJ$9)</f>
        <v/>
      </c>
      <c r="CJ186" s="21" t="str">
        <f>IF(CM185&lt;1,"",$CJ$12)</f>
        <v/>
      </c>
      <c r="CK186" s="21">
        <f>IF(CM185&lt;1,0,CK174)</f>
        <v>0</v>
      </c>
      <c r="CL186" s="21">
        <f>IF(CM185&lt;1,0,(CI186+CJ186+CK186)-CH186)</f>
        <v>0</v>
      </c>
      <c r="CM186" s="21">
        <f>IF(CM185-CL186&lt;1,0,CM185-CL186)</f>
        <v>0</v>
      </c>
      <c r="CO186" s="4">
        <f>(CR185*($CO$36*13.85))/360</f>
        <v>836.70673212796396</v>
      </c>
      <c r="CP186" s="5">
        <f>$D$38/2</f>
        <v>1342.0540575303476</v>
      </c>
      <c r="CQ186" s="5">
        <f>CP186-CO186</f>
        <v>505.3473254023836</v>
      </c>
      <c r="CR186" s="4">
        <f>IF(CR185-CQ186&lt;0,0,CR185-CQ186)</f>
        <v>434461.32930429728</v>
      </c>
      <c r="CS186" s="6">
        <f>IF(CR185&lt;1,"",CS185+1)</f>
        <v>149</v>
      </c>
    </row>
    <row r="187" spans="1:97" hidden="1" x14ac:dyDescent="0.25">
      <c r="A187" s="6"/>
      <c r="B187" s="20">
        <f>IF(M186&lt;1,"",$E$7)</f>
        <v>0.05</v>
      </c>
      <c r="C187" s="17">
        <f>IF(M186&lt;1,0,(M186*(B187*30)/360))</f>
        <v>1567.8207144324192</v>
      </c>
      <c r="D187" s="19">
        <f>IF(M186 &gt; 1, IF(M186-D186&lt;1,(M186+C187),$E$9), 0)</f>
        <v>2684.1081150606951</v>
      </c>
      <c r="E187" s="17">
        <f>IF(D187&lt;M186,IF(M186&lt;1,"",$E$16),IF(D187&lt;E186,0,D187-(M186+C187)))</f>
        <v>0</v>
      </c>
      <c r="F187" s="17"/>
      <c r="G187" s="17"/>
      <c r="H187" s="17"/>
      <c r="I187" s="17"/>
      <c r="J187" s="17"/>
      <c r="K187" s="17">
        <f>IF(M186&gt;1,IF(K175&gt;1,IF(M186&lt;$E$17,(M186-D187+C187),K175),0),0)</f>
        <v>0</v>
      </c>
      <c r="L187" s="17">
        <f>IF(M186&lt;1,0,IF((D187+E187+K187)-C187&gt;=(M186),(M186),(D187+E187+K187)-C187))</f>
        <v>1116.2874006282759</v>
      </c>
      <c r="M187" s="18">
        <f>IF(M186-L187&lt;1,0,M186-L187)</f>
        <v>375160.68406315235</v>
      </c>
      <c r="N187" s="17"/>
      <c r="Q187" s="7"/>
      <c r="R187" s="11"/>
      <c r="S187" s="23">
        <f>S186-($S$181-$S$193)/12</f>
        <v>328412.49901558104</v>
      </c>
      <c r="T187" s="13"/>
      <c r="U187" s="10">
        <f>CM181</f>
        <v>0</v>
      </c>
      <c r="V187" s="9"/>
      <c r="W187" s="12">
        <f>SUM($C$38:C187)</f>
        <v>277776.90132225631</v>
      </c>
      <c r="X187" s="11"/>
      <c r="Y187" s="10">
        <f>SUM($CH$30:CH181)</f>
        <v>32940.465450647702</v>
      </c>
      <c r="Z187" s="9"/>
      <c r="AA187" s="9"/>
      <c r="AB187" s="9"/>
      <c r="AG187" s="1" t="s">
        <v>0</v>
      </c>
      <c r="CF187">
        <f>SUM(CF186+1)</f>
        <v>156</v>
      </c>
      <c r="CG187" s="22" t="str">
        <f>IF(CM186&lt;1,"",$CJ$7)</f>
        <v/>
      </c>
      <c r="CH187" s="21" t="str">
        <f>IF(CM186&lt;1,"",(CM186*(CG187*30)/360))</f>
        <v/>
      </c>
      <c r="CI187" s="5" t="str">
        <f>IF(CM186&lt;1,"",$CJ$9)</f>
        <v/>
      </c>
      <c r="CJ187" s="21" t="str">
        <f>IF(CM186&lt;1,"",$CJ$12)</f>
        <v/>
      </c>
      <c r="CK187" s="21">
        <f>IF(CM186&lt;1,0,CK175)</f>
        <v>0</v>
      </c>
      <c r="CL187" s="21">
        <f>IF(CM186&lt;1,0,(CI187+CJ187+CK187)-CH187)</f>
        <v>0</v>
      </c>
      <c r="CM187" s="21">
        <f>IF(CM186-CL187&lt;1,0,CM186-CL187)</f>
        <v>0</v>
      </c>
      <c r="CO187" s="4">
        <f>(CR186*($CO$36*13.85))/360</f>
        <v>835.73464039784972</v>
      </c>
      <c r="CP187" s="5">
        <f>$D$38/2</f>
        <v>1342.0540575303476</v>
      </c>
      <c r="CQ187" s="5">
        <f>CP187-CO187</f>
        <v>506.31941713249785</v>
      </c>
      <c r="CR187" s="4">
        <f>IF(CR186-CQ187&lt;0,0,CR186-CQ187)</f>
        <v>433955.00988716481</v>
      </c>
      <c r="CS187" s="6">
        <f>IF(CR186&lt;1,"",CS186+1)</f>
        <v>150</v>
      </c>
    </row>
    <row r="188" spans="1:97" hidden="1" x14ac:dyDescent="0.25">
      <c r="A188" s="6"/>
      <c r="B188" s="20">
        <f>IF(M187&lt;1,"",$E$7)</f>
        <v>0.05</v>
      </c>
      <c r="C188" s="17">
        <f>IF(M187&lt;1,0,(M187*(B188*30)/360))</f>
        <v>1563.1695169298014</v>
      </c>
      <c r="D188" s="19">
        <f>IF(M187 &gt; 1, IF(M187-D187&lt;1,(M187+C188),$E$9), 0)</f>
        <v>2684.1081150606951</v>
      </c>
      <c r="E188" s="17">
        <f>IF(D188&lt;M187,IF(M187&lt;1,"",$E$16),IF(D188&lt;E187,0,D188-(M187+C188)))</f>
        <v>0</v>
      </c>
      <c r="F188" s="17"/>
      <c r="G188" s="17"/>
      <c r="H188" s="17"/>
      <c r="I188" s="17"/>
      <c r="J188" s="17"/>
      <c r="K188" s="17">
        <f>IF(M187&gt;1,IF(K176&gt;1,IF(M187&lt;$E$17,(M187-D188+C188),K176),0),0)</f>
        <v>0</v>
      </c>
      <c r="L188" s="17">
        <f>IF(M187&lt;1,0,IF((D188+E188+K188)-C188&gt;=(M187),(M187),(D188+E188+K188)-C188))</f>
        <v>1120.9385981308938</v>
      </c>
      <c r="M188" s="18">
        <f>IF(M187-L188&lt;1,0,M187-L188)</f>
        <v>374039.74546502146</v>
      </c>
      <c r="N188" s="17"/>
      <c r="Q188" s="7"/>
      <c r="R188" s="11"/>
      <c r="S188" s="23">
        <f>S187-($S$181-$S$193)/12</f>
        <v>326875.27888820984</v>
      </c>
      <c r="T188" s="13"/>
      <c r="U188" s="10">
        <f>CM182</f>
        <v>0</v>
      </c>
      <c r="V188" s="9"/>
      <c r="W188" s="12">
        <f>SUM($C$38:C188)</f>
        <v>279340.07083918608</v>
      </c>
      <c r="X188" s="11"/>
      <c r="Y188" s="10">
        <f>SUM($CH$30:CH182)</f>
        <v>32940.465450647702</v>
      </c>
      <c r="Z188" s="9"/>
      <c r="AA188" s="9"/>
      <c r="AB188" s="9"/>
      <c r="AG188" s="1" t="s">
        <v>0</v>
      </c>
      <c r="CF188">
        <f>SUM(CF187+1)</f>
        <v>157</v>
      </c>
      <c r="CG188" s="22" t="str">
        <f>IF(CM187&lt;1,"",$CJ$7)</f>
        <v/>
      </c>
      <c r="CH188" s="21" t="str">
        <f>IF(CM187&lt;1,"",(CM187*(CG188*30)/360))</f>
        <v/>
      </c>
      <c r="CI188" s="5" t="str">
        <f>IF(CM187&lt;1,"",$CJ$9)</f>
        <v/>
      </c>
      <c r="CJ188" s="21" t="str">
        <f>IF(CM187&lt;1,"",$CJ$12)</f>
        <v/>
      </c>
      <c r="CK188" s="21">
        <f>IF(CM187&lt;1,0,CK176)</f>
        <v>0</v>
      </c>
      <c r="CL188" s="21">
        <f>IF(CM187&lt;1,0,(CI188+CJ188+CK188)-CH188)</f>
        <v>0</v>
      </c>
      <c r="CM188" s="21">
        <f>IF(CM187-CL188&lt;1,0,CM187-CL188)</f>
        <v>0</v>
      </c>
      <c r="CO188" s="4">
        <f>(CR187*($CO$36*13.85))/360</f>
        <v>834.76067874128239</v>
      </c>
      <c r="CP188" s="5">
        <f>$D$38/2</f>
        <v>1342.0540575303476</v>
      </c>
      <c r="CQ188" s="5">
        <f>CP188-CO188</f>
        <v>507.29337878906517</v>
      </c>
      <c r="CR188" s="4">
        <f>IF(CR187-CQ188&lt;0,0,CR187-CQ188)</f>
        <v>433447.71650837571</v>
      </c>
      <c r="CS188" s="6">
        <f>IF(CR187&lt;1,"",CS187+1)</f>
        <v>151</v>
      </c>
    </row>
    <row r="189" spans="1:97" hidden="1" x14ac:dyDescent="0.25">
      <c r="A189" s="6"/>
      <c r="B189" s="20">
        <f>IF(M188&lt;1,"",$E$7)</f>
        <v>0.05</v>
      </c>
      <c r="C189" s="17">
        <f>IF(M188&lt;1,0,(M188*(B189*30)/360))</f>
        <v>1558.4989394375893</v>
      </c>
      <c r="D189" s="19">
        <f>IF(M188 &gt; 1, IF(M188-D188&lt;1,(M188+C189),$E$9), 0)</f>
        <v>2684.1081150606951</v>
      </c>
      <c r="E189" s="17">
        <f>IF(D189&lt;M188,IF(M188&lt;1,"",$E$16),IF(D189&lt;E188,0,D189-(M188+C189)))</f>
        <v>0</v>
      </c>
      <c r="F189" s="17"/>
      <c r="G189" s="17"/>
      <c r="H189" s="17"/>
      <c r="I189" s="17"/>
      <c r="J189" s="17"/>
      <c r="K189" s="17">
        <f>IF(M188&gt;1,IF(K177&gt;1,IF(M188&lt;$E$17,(M188-D189+C189),K177),0),0)</f>
        <v>0</v>
      </c>
      <c r="L189" s="17">
        <f>IF(M188&lt;1,0,IF((D189+E189+K189)-C189&gt;=(M188),(M188),(D189+E189+K189)-C189))</f>
        <v>1125.6091756231058</v>
      </c>
      <c r="M189" s="18">
        <f>IF(M188-L189&lt;1,0,M188-L189)</f>
        <v>372914.13628939836</v>
      </c>
      <c r="N189" s="17"/>
      <c r="Q189" s="7"/>
      <c r="R189" s="11"/>
      <c r="S189" s="23">
        <f>S188-($S$181-$S$193)/12</f>
        <v>325338.05876083864</v>
      </c>
      <c r="T189" s="13"/>
      <c r="U189" s="10">
        <f>CM183</f>
        <v>0</v>
      </c>
      <c r="V189" s="9"/>
      <c r="W189" s="12">
        <f>SUM($C$38:C189)</f>
        <v>280898.5697786237</v>
      </c>
      <c r="X189" s="11"/>
      <c r="Y189" s="10">
        <f>SUM($CH$30:CH183)</f>
        <v>32940.465450647702</v>
      </c>
      <c r="Z189" s="9"/>
      <c r="AA189" s="9"/>
      <c r="AB189" s="9"/>
      <c r="AG189" s="1" t="s">
        <v>0</v>
      </c>
      <c r="CF189">
        <f>SUM(CF188+1)</f>
        <v>158</v>
      </c>
      <c r="CG189" s="22" t="str">
        <f>IF(CM188&lt;1,"",$CJ$7)</f>
        <v/>
      </c>
      <c r="CH189" s="21" t="str">
        <f>IF(CM188&lt;1,"",(CM188*(CG189*30)/360))</f>
        <v/>
      </c>
      <c r="CI189" s="5" t="str">
        <f>IF(CM188&lt;1,"",$CJ$9)</f>
        <v/>
      </c>
      <c r="CJ189" s="21" t="str">
        <f>IF(CM188&lt;1,"",$CJ$12)</f>
        <v/>
      </c>
      <c r="CK189" s="21">
        <f>IF(CM188&lt;1,0,CK177)</f>
        <v>0</v>
      </c>
      <c r="CL189" s="21">
        <f>IF(CM188&lt;1,0,(CI189+CJ189+CK189)-CH189)</f>
        <v>0</v>
      </c>
      <c r="CM189" s="21">
        <f>IF(CM188-CL189&lt;1,0,CM188-CL189)</f>
        <v>0</v>
      </c>
      <c r="CO189" s="4">
        <f>(CR188*($CO$36*13.85))/360</f>
        <v>833.78484356125057</v>
      </c>
      <c r="CP189" s="5">
        <f>$D$38/2</f>
        <v>1342.0540575303476</v>
      </c>
      <c r="CQ189" s="5">
        <f>CP189-CO189</f>
        <v>508.269213969097</v>
      </c>
      <c r="CR189" s="4">
        <f>IF(CR188-CQ189&lt;0,0,CR188-CQ189)</f>
        <v>432939.44729440659</v>
      </c>
      <c r="CS189" s="6">
        <f>IF(CR188&lt;1,"",CS188+1)</f>
        <v>152</v>
      </c>
    </row>
    <row r="190" spans="1:97" hidden="1" x14ac:dyDescent="0.25">
      <c r="A190" s="6"/>
      <c r="B190" s="20">
        <f>IF(M189&lt;1,"",$E$7)</f>
        <v>0.05</v>
      </c>
      <c r="C190" s="17">
        <f>IF(M189&lt;1,0,(M189*(B190*30)/360))</f>
        <v>1553.8089012058265</v>
      </c>
      <c r="D190" s="19">
        <f>IF(M189 &gt; 1, IF(M189-D189&lt;1,(M189+C190),$E$9), 0)</f>
        <v>2684.1081150606951</v>
      </c>
      <c r="E190" s="17">
        <f>IF(D190&lt;M189,IF(M189&lt;1,"",$E$16),IF(D190&lt;E189,0,D190-(M189+C190)))</f>
        <v>0</v>
      </c>
      <c r="F190" s="17"/>
      <c r="G190" s="17"/>
      <c r="H190" s="17"/>
      <c r="I190" s="17"/>
      <c r="J190" s="17"/>
      <c r="K190" s="17">
        <f>IF(M189&gt;1,IF(K178&gt;1,IF(M189&lt;$E$17,(M189-D190+C190),K178),0),0)</f>
        <v>0</v>
      </c>
      <c r="L190" s="17">
        <f>IF(M189&lt;1,0,IF((D190+E190+K190)-C190&gt;=(M189),(M189),(D190+E190+K190)-C190))</f>
        <v>1130.2992138548686</v>
      </c>
      <c r="M190" s="18">
        <f>IF(M189-L190&lt;1,0,M189-L190)</f>
        <v>371783.83707554347</v>
      </c>
      <c r="N190" s="17"/>
      <c r="Q190" s="7"/>
      <c r="R190" s="11"/>
      <c r="S190" s="23">
        <f>S189-($S$181-$S$193)/12</f>
        <v>323800.83863346744</v>
      </c>
      <c r="T190" s="13"/>
      <c r="U190" s="10">
        <f>CM184</f>
        <v>0</v>
      </c>
      <c r="V190" s="9"/>
      <c r="W190" s="12">
        <f>SUM($C$38:C190)</f>
        <v>282452.37867982953</v>
      </c>
      <c r="X190" s="11"/>
      <c r="Y190" s="10">
        <f>SUM($CH$30:CH184)</f>
        <v>32940.465450647702</v>
      </c>
      <c r="Z190" s="9"/>
      <c r="AA190" s="9"/>
      <c r="AB190" s="9"/>
      <c r="AG190" s="1" t="s">
        <v>0</v>
      </c>
      <c r="CF190">
        <f>SUM(CF189+1)</f>
        <v>159</v>
      </c>
      <c r="CG190" s="22" t="str">
        <f>IF(CM189&lt;1,"",$CJ$7)</f>
        <v/>
      </c>
      <c r="CH190" s="21" t="str">
        <f>IF(CM189&lt;1,"",(CM189*(CG190*30)/360))</f>
        <v/>
      </c>
      <c r="CI190" s="5" t="str">
        <f>IF(CM189&lt;1,"",$CJ$9)</f>
        <v/>
      </c>
      <c r="CJ190" s="21" t="str">
        <f>IF(CM189&lt;1,"",$CJ$12)</f>
        <v/>
      </c>
      <c r="CK190" s="21">
        <f>IF(CM189&lt;1,0,CK178)</f>
        <v>0</v>
      </c>
      <c r="CL190" s="21">
        <f>IF(CM189&lt;1,0,(CI190+CJ190+CK190)-CH190)</f>
        <v>0</v>
      </c>
      <c r="CM190" s="21">
        <f>IF(CM189-CL190&lt;1,0,CM189-CL190)</f>
        <v>0</v>
      </c>
      <c r="CO190" s="4">
        <f>(CR189*($CO$36*13.85))/360</f>
        <v>832.80713125382385</v>
      </c>
      <c r="CP190" s="5">
        <f>$D$38/2</f>
        <v>1342.0540575303476</v>
      </c>
      <c r="CQ190" s="5">
        <f>CP190-CO190</f>
        <v>509.24692627652371</v>
      </c>
      <c r="CR190" s="4">
        <f>IF(CR189-CQ190&lt;0,0,CR189-CQ190)</f>
        <v>432430.20036813006</v>
      </c>
      <c r="CS190" s="6">
        <f>IF(CR189&lt;1,"",CS189+1)</f>
        <v>153</v>
      </c>
    </row>
    <row r="191" spans="1:97" hidden="1" x14ac:dyDescent="0.25">
      <c r="A191" s="6"/>
      <c r="B191" s="20">
        <f>IF(M190&lt;1,"",$E$7)</f>
        <v>0.05</v>
      </c>
      <c r="C191" s="17">
        <f>IF(M190&lt;1,0,(M190*(B191*30)/360))</f>
        <v>1549.0993211480977</v>
      </c>
      <c r="D191" s="19">
        <f>IF(M190 &gt; 1, IF(M190-D190&lt;1,(M190+C191),$E$9), 0)</f>
        <v>2684.1081150606951</v>
      </c>
      <c r="E191" s="17">
        <f>IF(D191&lt;M190,IF(M190&lt;1,"",$E$16),IF(D191&lt;E190,0,D191-(M190+C191)))</f>
        <v>0</v>
      </c>
      <c r="F191" s="17"/>
      <c r="G191" s="17"/>
      <c r="H191" s="17"/>
      <c r="I191" s="17"/>
      <c r="J191" s="17"/>
      <c r="K191" s="17">
        <f>IF(M190&gt;1,IF(K179&gt;1,IF(M190&lt;$E$17,(M190-D191+C191),K179),0),0)</f>
        <v>0</v>
      </c>
      <c r="L191" s="17">
        <f>IF(M190&lt;1,0,IF((D191+E191+K191)-C191&gt;=(M190),(M190),(D191+E191+K191)-C191))</f>
        <v>1135.0087939125974</v>
      </c>
      <c r="M191" s="18">
        <f>IF(M190-L191&lt;1,0,M190-L191)</f>
        <v>370648.82828163088</v>
      </c>
      <c r="N191" s="17"/>
      <c r="Q191" s="7"/>
      <c r="R191" s="11"/>
      <c r="S191" s="23">
        <f>S190-($S$181-$S$193)/12</f>
        <v>322263.61850609625</v>
      </c>
      <c r="T191" s="13"/>
      <c r="U191" s="10">
        <f>CM185</f>
        <v>0</v>
      </c>
      <c r="V191" s="9"/>
      <c r="W191" s="12">
        <f>SUM($C$38:C191)</f>
        <v>284001.47800097766</v>
      </c>
      <c r="X191" s="11"/>
      <c r="Y191" s="10">
        <f>SUM($CH$30:CH185)</f>
        <v>32940.465450647702</v>
      </c>
      <c r="Z191" s="9"/>
      <c r="AA191" s="9"/>
      <c r="AB191" s="9"/>
      <c r="AG191" s="1" t="s">
        <v>0</v>
      </c>
      <c r="CF191">
        <f>SUM(CF190+1)</f>
        <v>160</v>
      </c>
      <c r="CG191" s="22" t="str">
        <f>IF(CM190&lt;1,"",$CJ$7)</f>
        <v/>
      </c>
      <c r="CH191" s="21" t="str">
        <f>IF(CM190&lt;1,"",(CM190*(CG191*30)/360))</f>
        <v/>
      </c>
      <c r="CI191" s="5" t="str">
        <f>IF(CM190&lt;1,"",$CJ$9)</f>
        <v/>
      </c>
      <c r="CJ191" s="21" t="str">
        <f>IF(CM190&lt;1,"",$CJ$12)</f>
        <v/>
      </c>
      <c r="CK191" s="21">
        <f>IF(CM190&lt;1,0,CK179)</f>
        <v>0</v>
      </c>
      <c r="CL191" s="21">
        <f>IF(CM190&lt;1,0,(CI191+CJ191+CK191)-CH191)</f>
        <v>0</v>
      </c>
      <c r="CM191" s="21">
        <f>IF(CM190-CL191&lt;1,0,CM190-CL191)</f>
        <v>0</v>
      </c>
      <c r="CO191" s="4">
        <f>(CR190*($CO$36*13.85))/360</f>
        <v>831.82753820813912</v>
      </c>
      <c r="CP191" s="5">
        <f>$D$38/2</f>
        <v>1342.0540575303476</v>
      </c>
      <c r="CQ191" s="5">
        <f>CP191-CO191</f>
        <v>510.22651932220845</v>
      </c>
      <c r="CR191" s="4">
        <f>IF(CR190-CQ191&lt;0,0,CR190-CQ191)</f>
        <v>431919.97384880786</v>
      </c>
      <c r="CS191" s="6">
        <f>IF(CR190&lt;1,"",CS190+1)</f>
        <v>154</v>
      </c>
    </row>
    <row r="192" spans="1:97" hidden="1" x14ac:dyDescent="0.25">
      <c r="A192" s="6"/>
      <c r="B192" s="20">
        <f>IF(M191&lt;1,"",$E$7)</f>
        <v>0.05</v>
      </c>
      <c r="C192" s="17">
        <f>IF(M191&lt;1,0,(M191*(B192*30)/360))</f>
        <v>1544.3701178401288</v>
      </c>
      <c r="D192" s="19">
        <f>IF(M191 &gt; 1, IF(M191-D191&lt;1,(M191+C192),$E$9), 0)</f>
        <v>2684.1081150606951</v>
      </c>
      <c r="E192" s="17">
        <f>IF(D192&lt;M191,IF(M191&lt;1,"",$E$16),IF(D192&lt;E191,0,D192-(M191+C192)))</f>
        <v>0</v>
      </c>
      <c r="F192" s="17"/>
      <c r="G192" s="17"/>
      <c r="H192" s="17"/>
      <c r="I192" s="17"/>
      <c r="J192" s="17"/>
      <c r="K192" s="17">
        <f>IF(M191&gt;1,IF(K180&gt;1,IF(M191&lt;$E$17,(M191-D192+C192),K180),0),0)</f>
        <v>0</v>
      </c>
      <c r="L192" s="17">
        <f>IF(M191&lt;1,0,IF((D192+E192+K192)-C192&gt;=(M191),(M191),(D192+E192+K192)-C192))</f>
        <v>1139.7379972205663</v>
      </c>
      <c r="M192" s="18">
        <f>IF(M191-L192&lt;1,0,M191-L192)</f>
        <v>369509.09028441034</v>
      </c>
      <c r="N192" s="17"/>
      <c r="Q192" s="7"/>
      <c r="R192" s="11"/>
      <c r="S192" s="23">
        <f>S191-($S$181-$S$193)/12</f>
        <v>320726.39837872505</v>
      </c>
      <c r="T192" s="13"/>
      <c r="U192" s="10">
        <f>CM186</f>
        <v>0</v>
      </c>
      <c r="V192" s="9"/>
      <c r="W192" s="12">
        <f>SUM($C$38:C192)</f>
        <v>285545.84811881778</v>
      </c>
      <c r="X192" s="11"/>
      <c r="Y192" s="10">
        <f>SUM($CH$30:CH186)</f>
        <v>32940.465450647702</v>
      </c>
      <c r="Z192" s="9"/>
      <c r="AA192" s="9"/>
      <c r="AB192" s="9"/>
      <c r="AG192" s="1" t="s">
        <v>0</v>
      </c>
      <c r="CF192">
        <f>SUM(CF191+1)</f>
        <v>161</v>
      </c>
      <c r="CG192" s="22" t="str">
        <f>IF(CM191&lt;1,"",$CJ$7)</f>
        <v/>
      </c>
      <c r="CH192" s="21" t="str">
        <f>IF(CM191&lt;1,"",(CM191*(CG192*30)/360))</f>
        <v/>
      </c>
      <c r="CI192" s="5" t="str">
        <f>IF(CM191&lt;1,"",$CJ$9)</f>
        <v/>
      </c>
      <c r="CJ192" s="21" t="str">
        <f>IF(CM191&lt;1,"",$CJ$12)</f>
        <v/>
      </c>
      <c r="CK192" s="21">
        <f>IF(CM191&lt;1,0,CK180)</f>
        <v>0</v>
      </c>
      <c r="CL192" s="21">
        <f>IF(CM191&lt;1,0,(CI192+CJ192+CK192)-CH192)</f>
        <v>0</v>
      </c>
      <c r="CM192" s="21">
        <f>IF(CM191-CL192&lt;1,0,CM191-CL192)</f>
        <v>0</v>
      </c>
      <c r="CO192" s="4">
        <f>(CR191*($CO$36*13.85))/360</f>
        <v>830.84606080638741</v>
      </c>
      <c r="CP192" s="5">
        <f>$D$38/2</f>
        <v>1342.0540575303476</v>
      </c>
      <c r="CQ192" s="5">
        <f>CP192-CO192</f>
        <v>511.20799672396015</v>
      </c>
      <c r="CR192" s="4">
        <f>IF(CR191-CQ192&lt;0,0,CR191-CQ192)</f>
        <v>431408.76585208392</v>
      </c>
      <c r="CS192" s="6">
        <f>IF(CR191&lt;1,"",CS191+1)</f>
        <v>155</v>
      </c>
    </row>
    <row r="193" spans="1:97" hidden="1" x14ac:dyDescent="0.25">
      <c r="A193" s="6"/>
      <c r="B193" s="20">
        <f>IF(M192&lt;1,"",$E$7)</f>
        <v>0.05</v>
      </c>
      <c r="C193" s="17">
        <f>IF(M192&lt;1,0,(M192*(B193*30)/360))</f>
        <v>1539.6212095183764</v>
      </c>
      <c r="D193" s="19">
        <f>IF(M192 &gt; 1, IF(M192-D192&lt;1,(M192+C193),$E$9), 0)</f>
        <v>2684.1081150606951</v>
      </c>
      <c r="E193" s="17">
        <f>IF(D193&lt;M192,IF(M192&lt;1,"",$E$16),IF(D193&lt;E192,0,D193-(M192+C193)))</f>
        <v>0</v>
      </c>
      <c r="F193" s="17"/>
      <c r="G193" s="17"/>
      <c r="H193" s="17"/>
      <c r="I193" s="17"/>
      <c r="J193" s="17"/>
      <c r="K193" s="17">
        <f>IF(M192&gt;1,IF(K181&gt;1,IF(M192&lt;$E$17,(M192-D193+C193),K181),0),0)</f>
        <v>0</v>
      </c>
      <c r="L193" s="17">
        <f>IF(M192&lt;1,0,IF((D193+E193+K193)-C193&gt;=(M192),(M192),(D193+E193+K193)-C193))</f>
        <v>1144.4869055423187</v>
      </c>
      <c r="M193" s="18">
        <f>IF(M192-L193&lt;1,0,M192-L193)</f>
        <v>368364.60337886802</v>
      </c>
      <c r="N193" s="17"/>
      <c r="Q193" s="7"/>
      <c r="R193" s="11" t="s">
        <v>0</v>
      </c>
      <c r="S193" s="23">
        <f>CR375</f>
        <v>319189.17825135402</v>
      </c>
      <c r="T193" s="13"/>
      <c r="U193" s="10">
        <f>CM187</f>
        <v>0</v>
      </c>
      <c r="V193" s="9"/>
      <c r="W193" s="12">
        <f>SUM($C$38:C193)</f>
        <v>287085.46932833618</v>
      </c>
      <c r="X193" s="11">
        <v>13</v>
      </c>
      <c r="Y193" s="10">
        <f>SUM($CH$30:CH187)</f>
        <v>32940.465450647702</v>
      </c>
      <c r="Z193" s="9"/>
      <c r="AA193" s="9"/>
      <c r="AB193" s="9"/>
      <c r="AG193" s="1" t="s">
        <v>0</v>
      </c>
      <c r="CF193">
        <f>SUM(CF192+1)</f>
        <v>162</v>
      </c>
      <c r="CG193" s="22" t="str">
        <f>IF(CM192&lt;1,"",$CJ$7)</f>
        <v/>
      </c>
      <c r="CH193" s="21" t="str">
        <f>IF(CM192&lt;1,"",(CM192*(CG193*30)/360))</f>
        <v/>
      </c>
      <c r="CI193" s="5" t="str">
        <f>IF(CM192&lt;1,"",$CJ$9)</f>
        <v/>
      </c>
      <c r="CJ193" s="21" t="str">
        <f>IF(CM192&lt;1,"",$CJ$12)</f>
        <v/>
      </c>
      <c r="CK193" s="21">
        <f>IF(CM192&lt;1,0,CK181)</f>
        <v>0</v>
      </c>
      <c r="CL193" s="21">
        <f>IF(CM192&lt;1,0,(CI193+CJ193+CK193)-CH193)</f>
        <v>0</v>
      </c>
      <c r="CM193" s="21">
        <f>IF(CM192-CL193&lt;1,0,CM192-CL193)</f>
        <v>0</v>
      </c>
      <c r="CO193" s="4">
        <f>(CR192*($CO$36*13.85))/360</f>
        <v>829.86269542380035</v>
      </c>
      <c r="CP193" s="5">
        <f>$D$38/2</f>
        <v>1342.0540575303476</v>
      </c>
      <c r="CQ193" s="5">
        <f>CP193-CO193</f>
        <v>512.19136210654722</v>
      </c>
      <c r="CR193" s="4">
        <f>IF(CR192-CQ193&lt;0,0,CR192-CQ193)</f>
        <v>430896.57448997739</v>
      </c>
      <c r="CS193" s="6">
        <f>IF(CR192&lt;1,"",CS192+1)</f>
        <v>156</v>
      </c>
    </row>
    <row r="194" spans="1:97" hidden="1" x14ac:dyDescent="0.25">
      <c r="A194" s="6"/>
      <c r="B194" s="20">
        <f>IF(M193&lt;1,"",$E$7)</f>
        <v>0.05</v>
      </c>
      <c r="C194" s="17">
        <f>IF(M193&lt;1,0,(M193*(B194*30)/360))</f>
        <v>1534.8525140786169</v>
      </c>
      <c r="D194" s="19">
        <f>IF(M193 &gt; 1, IF(M193-D193&lt;1,(M193+C194),$E$9), 0)</f>
        <v>2684.1081150606951</v>
      </c>
      <c r="E194" s="17">
        <f>IF(D194&lt;M193,IF(M193&lt;1,"",$E$16),IF(D194&lt;E193,0,D194-(M193+C194)))</f>
        <v>0</v>
      </c>
      <c r="F194" s="17"/>
      <c r="G194" s="17"/>
      <c r="H194" s="17"/>
      <c r="I194" s="17"/>
      <c r="J194" s="17"/>
      <c r="K194" s="17">
        <f>IF(M193&gt;1,IF(K182&gt;1,IF(M193&lt;$E$17,(M193-D194+C194),K182),0),0)</f>
        <v>0</v>
      </c>
      <c r="L194" s="17">
        <f>IF(M193&lt;1,0,IF((D194+E194+K194)-C194&gt;=(M193),(M193),(D194+E194+K194)-C194))</f>
        <v>1149.2556009820782</v>
      </c>
      <c r="M194" s="18">
        <f>IF(M193-L194&lt;1,0,M193-L194)</f>
        <v>367215.34777788597</v>
      </c>
      <c r="N194" s="17"/>
      <c r="Q194" s="7"/>
      <c r="R194" s="11"/>
      <c r="S194" s="23">
        <f>S193-($S$193-$S$205)/12</f>
        <v>317573.1983544238</v>
      </c>
      <c r="T194" s="13"/>
      <c r="U194" s="10">
        <f>CM188</f>
        <v>0</v>
      </c>
      <c r="V194" s="9"/>
      <c r="W194" s="12">
        <f>SUM($C$38:C194)</f>
        <v>288620.32184241479</v>
      </c>
      <c r="X194" s="11"/>
      <c r="Y194" s="10">
        <f>SUM($CH$30:CH188)</f>
        <v>32940.465450647702</v>
      </c>
      <c r="Z194" s="9"/>
      <c r="AA194" s="9"/>
      <c r="AB194" s="9"/>
      <c r="AG194" s="1" t="s">
        <v>0</v>
      </c>
      <c r="CF194">
        <f>SUM(CF193+1)</f>
        <v>163</v>
      </c>
      <c r="CG194" s="22" t="str">
        <f>IF(CM193&lt;1,"",$CJ$7)</f>
        <v/>
      </c>
      <c r="CH194" s="21" t="str">
        <f>IF(CM193&lt;1,"",(CM193*(CG194*30)/360))</f>
        <v/>
      </c>
      <c r="CI194" s="5" t="str">
        <f>IF(CM193&lt;1,"",$CJ$9)</f>
        <v/>
      </c>
      <c r="CJ194" s="21" t="str">
        <f>IF(CM193&lt;1,"",$CJ$12)</f>
        <v/>
      </c>
      <c r="CK194" s="21">
        <f>IF(CM193&lt;1,0,CK182)</f>
        <v>0</v>
      </c>
      <c r="CL194" s="21">
        <f>IF(CM193&lt;1,0,(CI194+CJ194+CK194)-CH194)</f>
        <v>0</v>
      </c>
      <c r="CM194" s="21">
        <f>IF(CM193-CL194&lt;1,0,CM193-CL194)</f>
        <v>0</v>
      </c>
      <c r="CO194" s="4">
        <f>(CR193*($CO$36*13.85))/360</f>
        <v>828.87743842863711</v>
      </c>
      <c r="CP194" s="5">
        <f>$D$38/2</f>
        <v>1342.0540575303476</v>
      </c>
      <c r="CQ194" s="5">
        <f>CP194-CO194</f>
        <v>513.17661910171046</v>
      </c>
      <c r="CR194" s="4">
        <f>IF(CR193-CQ194&lt;0,0,CR193-CQ194)</f>
        <v>430383.39787087566</v>
      </c>
      <c r="CS194" s="6">
        <f>IF(CR193&lt;1,"",CS193+1)</f>
        <v>157</v>
      </c>
    </row>
    <row r="195" spans="1:97" hidden="1" x14ac:dyDescent="0.25">
      <c r="A195" s="6"/>
      <c r="B195" s="20">
        <f>IF(M194&lt;1,"",$E$7)</f>
        <v>0.05</v>
      </c>
      <c r="C195" s="17">
        <f>IF(M194&lt;1,0,(M194*(B195*30)/360))</f>
        <v>1530.063949074525</v>
      </c>
      <c r="D195" s="19">
        <f>IF(M194 &gt; 1, IF(M194-D194&lt;1,(M194+C195),$E$9), 0)</f>
        <v>2684.1081150606951</v>
      </c>
      <c r="E195" s="17">
        <f>IF(D195&lt;M194,IF(M194&lt;1,"",$E$16),IF(D195&lt;E194,0,D195-(M194+C195)))</f>
        <v>0</v>
      </c>
      <c r="F195" s="17"/>
      <c r="G195" s="17"/>
      <c r="H195" s="17"/>
      <c r="I195" s="17"/>
      <c r="J195" s="17"/>
      <c r="K195" s="17">
        <f>IF(M194&gt;1,IF(K183&gt;1,IF(M194&lt;$E$17,(M194-D195+C195),K183),0),0)</f>
        <v>0</v>
      </c>
      <c r="L195" s="17">
        <f>IF(M194&lt;1,0,IF((D195+E195+K195)-C195&gt;=(M194),(M194),(D195+E195+K195)-C195))</f>
        <v>1154.0441659861701</v>
      </c>
      <c r="M195" s="18">
        <f>IF(M194-L195&lt;1,0,M194-L195)</f>
        <v>366061.30361189978</v>
      </c>
      <c r="N195" s="17"/>
      <c r="Q195" s="7"/>
      <c r="R195" s="11"/>
      <c r="S195" s="23">
        <f>S194-($S$193-$S$205)/12</f>
        <v>315957.21845749358</v>
      </c>
      <c r="T195" s="13"/>
      <c r="U195" s="10">
        <f>CM189</f>
        <v>0</v>
      </c>
      <c r="V195" s="9"/>
      <c r="W195" s="12">
        <f>SUM($C$38:C195)</f>
        <v>290150.38579148933</v>
      </c>
      <c r="X195" s="11"/>
      <c r="Y195" s="10">
        <f>SUM($CH$30:CH189)</f>
        <v>32940.465450647702</v>
      </c>
      <c r="Z195" s="9"/>
      <c r="AA195" s="9"/>
      <c r="AB195" s="9"/>
      <c r="AG195" s="1" t="s">
        <v>0</v>
      </c>
      <c r="CF195">
        <f>SUM(CF194+1)</f>
        <v>164</v>
      </c>
      <c r="CG195" s="22" t="str">
        <f>IF(CM194&lt;1,"",$CJ$7)</f>
        <v/>
      </c>
      <c r="CH195" s="21" t="str">
        <f>IF(CM194&lt;1,"",(CM194*(CG195*30)/360))</f>
        <v/>
      </c>
      <c r="CI195" s="5" t="str">
        <f>IF(CM194&lt;1,"",$CJ$9)</f>
        <v/>
      </c>
      <c r="CJ195" s="21" t="str">
        <f>IF(CM194&lt;1,"",$CJ$12)</f>
        <v/>
      </c>
      <c r="CK195" s="21">
        <f>IF(CM194&lt;1,0,CK183)</f>
        <v>0</v>
      </c>
      <c r="CL195" s="21">
        <f>IF(CM194&lt;1,0,(CI195+CJ195+CK195)-CH195)</f>
        <v>0</v>
      </c>
      <c r="CM195" s="21">
        <f>IF(CM194-CL195&lt;1,0,CM194-CL195)</f>
        <v>0</v>
      </c>
      <c r="CO195" s="4">
        <f>(CR194*($CO$36*13.85))/360</f>
        <v>827.8902861821706</v>
      </c>
      <c r="CP195" s="5">
        <f>$D$38/2</f>
        <v>1342.0540575303476</v>
      </c>
      <c r="CQ195" s="5">
        <f>CP195-CO195</f>
        <v>514.16377134817697</v>
      </c>
      <c r="CR195" s="4">
        <f>IF(CR194-CQ195&lt;0,0,CR194-CQ195)</f>
        <v>429869.23409952747</v>
      </c>
      <c r="CS195" s="6">
        <f>IF(CR194&lt;1,"",CS194+1)</f>
        <v>158</v>
      </c>
    </row>
    <row r="196" spans="1:97" hidden="1" x14ac:dyDescent="0.25">
      <c r="A196" s="6"/>
      <c r="B196" s="20">
        <f>IF(M195&lt;1,"",$E$7)</f>
        <v>0.05</v>
      </c>
      <c r="C196" s="17">
        <f>IF(M195&lt;1,0,(M195*(B196*30)/360))</f>
        <v>1525.2554317162492</v>
      </c>
      <c r="D196" s="19">
        <f>IF(M195 &gt; 1, IF(M195-D195&lt;1,(M195+C196),$E$9), 0)</f>
        <v>2684.1081150606951</v>
      </c>
      <c r="E196" s="17">
        <f>IF(D196&lt;M195,IF(M195&lt;1,"",$E$16),IF(D196&lt;E195,0,D196-(M195+C196)))</f>
        <v>0</v>
      </c>
      <c r="F196" s="17"/>
      <c r="G196" s="17"/>
      <c r="H196" s="17"/>
      <c r="I196" s="17"/>
      <c r="J196" s="17"/>
      <c r="K196" s="17">
        <f>IF(M195&gt;1,IF(K184&gt;1,IF(M195&lt;$E$17,(M195-D196+C196),K184),0),0)</f>
        <v>0</v>
      </c>
      <c r="L196" s="17">
        <f>IF(M195&lt;1,0,IF((D196+E196+K196)-C196&gt;=(M195),(M195),(D196+E196+K196)-C196))</f>
        <v>1158.8526833444459</v>
      </c>
      <c r="M196" s="18">
        <f>IF(M195-L196&lt;1,0,M195-L196)</f>
        <v>364902.45092855534</v>
      </c>
      <c r="N196" s="17"/>
      <c r="Q196" s="7"/>
      <c r="R196" s="11"/>
      <c r="S196" s="23">
        <f>S195-($S$193-$S$205)/12</f>
        <v>314341.23856056336</v>
      </c>
      <c r="T196" s="13"/>
      <c r="U196" s="10">
        <f>CM190</f>
        <v>0</v>
      </c>
      <c r="V196" s="9"/>
      <c r="W196" s="12">
        <f>SUM($C$38:C196)</f>
        <v>291675.6412232056</v>
      </c>
      <c r="X196" s="11"/>
      <c r="Y196" s="10">
        <f>SUM($CH$30:CH190)</f>
        <v>32940.465450647702</v>
      </c>
      <c r="Z196" s="9"/>
      <c r="AA196" s="9"/>
      <c r="AB196" s="9"/>
      <c r="AG196" s="1" t="s">
        <v>0</v>
      </c>
      <c r="CF196">
        <f>SUM(CF195+1)</f>
        <v>165</v>
      </c>
      <c r="CG196" s="22" t="str">
        <f>IF(CM195&lt;1,"",$CJ$7)</f>
        <v/>
      </c>
      <c r="CH196" s="21" t="str">
        <f>IF(CM195&lt;1,"",(CM195*(CG196*30)/360))</f>
        <v/>
      </c>
      <c r="CI196" s="5" t="str">
        <f>IF(CM195&lt;1,"",$CJ$9)</f>
        <v/>
      </c>
      <c r="CJ196" s="21" t="str">
        <f>IF(CM195&lt;1,"",$CJ$12)</f>
        <v/>
      </c>
      <c r="CK196" s="21">
        <f>IF(CM195&lt;1,0,CK184)</f>
        <v>0</v>
      </c>
      <c r="CL196" s="21">
        <f>IF(CM195&lt;1,0,(CI196+CJ196+CK196)-CH196)</f>
        <v>0</v>
      </c>
      <c r="CM196" s="21">
        <f>IF(CM195-CL196&lt;1,0,CM195-CL196)</f>
        <v>0</v>
      </c>
      <c r="CO196" s="4">
        <f>(CR195*($CO$36*13.85))/360</f>
        <v>826.90123503867449</v>
      </c>
      <c r="CP196" s="5">
        <f>$D$38/2</f>
        <v>1342.0540575303476</v>
      </c>
      <c r="CQ196" s="5">
        <f>CP196-CO196</f>
        <v>515.15282249167308</v>
      </c>
      <c r="CR196" s="4">
        <f>IF(CR195-CQ196&lt;0,0,CR195-CQ196)</f>
        <v>429354.08127703582</v>
      </c>
      <c r="CS196" s="6">
        <f>IF(CR195&lt;1,"",CS195+1)</f>
        <v>159</v>
      </c>
    </row>
    <row r="197" spans="1:97" hidden="1" x14ac:dyDescent="0.25">
      <c r="A197" s="6"/>
      <c r="B197" s="20">
        <f>IF(M196&lt;1,"",$E$7)</f>
        <v>0.05</v>
      </c>
      <c r="C197" s="17">
        <f>IF(M196&lt;1,0,(M196*(B197*30)/360))</f>
        <v>1520.4268788689806</v>
      </c>
      <c r="D197" s="19">
        <f>IF(M196 &gt; 1, IF(M196-D196&lt;1,(M196+C197),$E$9), 0)</f>
        <v>2684.1081150606951</v>
      </c>
      <c r="E197" s="17">
        <f>IF(D197&lt;M196,IF(M196&lt;1,"",$E$16),IF(D197&lt;E196,0,D197-(M196+C197)))</f>
        <v>0</v>
      </c>
      <c r="F197" s="17"/>
      <c r="G197" s="17"/>
      <c r="H197" s="17"/>
      <c r="I197" s="17"/>
      <c r="J197" s="17"/>
      <c r="K197" s="17">
        <f>IF(M196&gt;1,IF(K185&gt;1,IF(M196&lt;$E$17,(M196-D197+C197),K185),0),0)</f>
        <v>0</v>
      </c>
      <c r="L197" s="17">
        <f>IF(M196&lt;1,0,IF((D197+E197+K197)-C197&gt;=(M196),(M196),(D197+E197+K197)-C197))</f>
        <v>1163.6812361917146</v>
      </c>
      <c r="M197" s="18">
        <f>IF(M196-L197&lt;1,0,M196-L197)</f>
        <v>363738.76969236362</v>
      </c>
      <c r="N197" s="17"/>
      <c r="Q197" s="7"/>
      <c r="R197" s="11"/>
      <c r="S197" s="23">
        <f>S196-($S$193-$S$205)/12</f>
        <v>312725.25866363314</v>
      </c>
      <c r="T197" s="13"/>
      <c r="U197" s="10">
        <f>CM191</f>
        <v>0</v>
      </c>
      <c r="V197" s="9"/>
      <c r="W197" s="12">
        <f>SUM($C$38:C197)</f>
        <v>293196.06810207455</v>
      </c>
      <c r="X197" s="11"/>
      <c r="Y197" s="10">
        <f>SUM($CH$30:CH191)</f>
        <v>32940.465450647702</v>
      </c>
      <c r="Z197" s="9"/>
      <c r="AA197" s="9"/>
      <c r="AB197" s="9"/>
      <c r="AG197" s="1" t="s">
        <v>0</v>
      </c>
      <c r="CF197">
        <f>SUM(CF196+1)</f>
        <v>166</v>
      </c>
      <c r="CG197" s="22" t="str">
        <f>IF(CM196&lt;1,"",$CJ$7)</f>
        <v/>
      </c>
      <c r="CH197" s="21" t="str">
        <f>IF(CM196&lt;1,"",(CM196*(CG197*30)/360))</f>
        <v/>
      </c>
      <c r="CI197" s="5" t="str">
        <f>IF(CM196&lt;1,"",$CJ$9)</f>
        <v/>
      </c>
      <c r="CJ197" s="21" t="str">
        <f>IF(CM196&lt;1,"",$CJ$12)</f>
        <v/>
      </c>
      <c r="CK197" s="21">
        <f>IF(CM196&lt;1,0,CK185)</f>
        <v>0</v>
      </c>
      <c r="CL197" s="21">
        <f>IF(CM196&lt;1,0,(CI197+CJ197+CK197)-CH197)</f>
        <v>0</v>
      </c>
      <c r="CM197" s="21">
        <f>IF(CM196-CL197&lt;1,0,CM196-CL197)</f>
        <v>0</v>
      </c>
      <c r="CO197" s="4">
        <f>(CR196*($CO$36*13.85))/360</f>
        <v>825.91028134540909</v>
      </c>
      <c r="CP197" s="5">
        <f>$D$38/2</f>
        <v>1342.0540575303476</v>
      </c>
      <c r="CQ197" s="5">
        <f>CP197-CO197</f>
        <v>516.14377618493847</v>
      </c>
      <c r="CR197" s="4">
        <f>IF(CR196-CQ197&lt;0,0,CR196-CQ197)</f>
        <v>428837.93750085088</v>
      </c>
      <c r="CS197" s="6">
        <f>IF(CR196&lt;1,"",CS196+1)</f>
        <v>160</v>
      </c>
    </row>
    <row r="198" spans="1:97" hidden="1" x14ac:dyDescent="0.25">
      <c r="A198" s="6"/>
      <c r="B198" s="20">
        <f>IF(M197&lt;1,"",$E$7)</f>
        <v>0.05</v>
      </c>
      <c r="C198" s="17">
        <f>IF(M197&lt;1,0,(M197*(B198*30)/360))</f>
        <v>1515.5782070515149</v>
      </c>
      <c r="D198" s="19">
        <f>IF(M197 &gt; 1, IF(M197-D197&lt;1,(M197+C198),$E$9), 0)</f>
        <v>2684.1081150606951</v>
      </c>
      <c r="E198" s="17">
        <f>IF(D198&lt;M197,IF(M197&lt;1,"",$E$16),IF(D198&lt;E197,0,D198-(M197+C198)))</f>
        <v>0</v>
      </c>
      <c r="F198" s="17"/>
      <c r="G198" s="17"/>
      <c r="H198" s="17"/>
      <c r="I198" s="17"/>
      <c r="J198" s="17"/>
      <c r="K198" s="17">
        <f>IF(M197&gt;1,IF(K186&gt;1,IF(M197&lt;$E$17,(M197-D198+C198),K186),0),0)</f>
        <v>0</v>
      </c>
      <c r="L198" s="17">
        <f>IF(M197&lt;1,0,IF((D198+E198+K198)-C198&gt;=(M197),(M197),(D198+E198+K198)-C198))</f>
        <v>1168.5299080091802</v>
      </c>
      <c r="M198" s="18">
        <f>IF(M197-L198&lt;1,0,M197-L198)</f>
        <v>362570.23978435446</v>
      </c>
      <c r="N198" s="17"/>
      <c r="Q198" s="7"/>
      <c r="R198" s="11"/>
      <c r="S198" s="23">
        <f>S197-($S$193-$S$205)/12</f>
        <v>311109.27876670292</v>
      </c>
      <c r="T198" s="13"/>
      <c r="U198" s="10">
        <f>CM192</f>
        <v>0</v>
      </c>
      <c r="V198" s="9"/>
      <c r="W198" s="12">
        <f>SUM($C$38:C198)</f>
        <v>294711.64630912605</v>
      </c>
      <c r="X198" s="11"/>
      <c r="Y198" s="10">
        <f>SUM($CH$30:CH192)</f>
        <v>32940.465450647702</v>
      </c>
      <c r="Z198" s="9"/>
      <c r="AA198" s="9"/>
      <c r="AB198" s="9"/>
      <c r="AG198" s="1" t="s">
        <v>0</v>
      </c>
      <c r="CF198">
        <f>SUM(CF197+1)</f>
        <v>167</v>
      </c>
      <c r="CG198" s="22" t="str">
        <f>IF(CM197&lt;1,"",$CJ$7)</f>
        <v/>
      </c>
      <c r="CH198" s="21" t="str">
        <f>IF(CM197&lt;1,"",(CM197*(CG198*30)/360))</f>
        <v/>
      </c>
      <c r="CI198" s="5" t="str">
        <f>IF(CM197&lt;1,"",$CJ$9)</f>
        <v/>
      </c>
      <c r="CJ198" s="21" t="str">
        <f>IF(CM197&lt;1,"",$CJ$12)</f>
        <v/>
      </c>
      <c r="CK198" s="21">
        <f>IF(CM197&lt;1,0,CK186)</f>
        <v>0</v>
      </c>
      <c r="CL198" s="21">
        <f>IF(CM197&lt;1,0,(CI198+CJ198+CK198)-CH198)</f>
        <v>0</v>
      </c>
      <c r="CM198" s="21">
        <f>IF(CM197-CL198&lt;1,0,CM197-CL198)</f>
        <v>0</v>
      </c>
      <c r="CO198" s="4">
        <f>(CR197*($CO$36*13.85))/360</f>
        <v>824.917421442609</v>
      </c>
      <c r="CP198" s="5">
        <f>$D$38/2</f>
        <v>1342.0540575303476</v>
      </c>
      <c r="CQ198" s="5">
        <f>CP198-CO198</f>
        <v>517.13663608773857</v>
      </c>
      <c r="CR198" s="4">
        <f>IF(CR197-CQ198&lt;0,0,CR197-CQ198)</f>
        <v>428320.80086476315</v>
      </c>
      <c r="CS198" s="6">
        <f>IF(CR197&lt;1,"",CS197+1)</f>
        <v>161</v>
      </c>
    </row>
    <row r="199" spans="1:97" hidden="1" x14ac:dyDescent="0.25">
      <c r="A199" s="6"/>
      <c r="B199" s="20">
        <f>IF(M198&lt;1,"",$E$7)</f>
        <v>0.05</v>
      </c>
      <c r="C199" s="17">
        <f>IF(M198&lt;1,0,(M198*(B199*30)/360))</f>
        <v>1510.7093324348104</v>
      </c>
      <c r="D199" s="19">
        <f>IF(M198 &gt; 1, IF(M198-D198&lt;1,(M198+C199),$E$9), 0)</f>
        <v>2684.1081150606951</v>
      </c>
      <c r="E199" s="17">
        <f>IF(D199&lt;M198,IF(M198&lt;1,"",$E$16),IF(D199&lt;E198,0,D199-(M198+C199)))</f>
        <v>0</v>
      </c>
      <c r="F199" s="17"/>
      <c r="G199" s="17"/>
      <c r="H199" s="17"/>
      <c r="I199" s="17"/>
      <c r="J199" s="17"/>
      <c r="K199" s="17">
        <f>IF(M198&gt;1,IF(K187&gt;1,IF(M198&lt;$E$17,(M198-D199+C199),K187),0),0)</f>
        <v>0</v>
      </c>
      <c r="L199" s="17">
        <f>IF(M198&lt;1,0,IF((D199+E199+K199)-C199&gt;=(M198),(M198),(D199+E199+K199)-C199))</f>
        <v>1173.3987826258847</v>
      </c>
      <c r="M199" s="18">
        <f>IF(M198-L199&lt;1,0,M198-L199)</f>
        <v>361396.84100172855</v>
      </c>
      <c r="N199" s="17"/>
      <c r="Q199" s="7"/>
      <c r="R199" s="11"/>
      <c r="S199" s="23">
        <f>S198-($S$193-$S$205)/12</f>
        <v>309493.2988697727</v>
      </c>
      <c r="T199" s="13"/>
      <c r="U199" s="10">
        <f>CM193</f>
        <v>0</v>
      </c>
      <c r="V199" s="9"/>
      <c r="W199" s="12">
        <f>SUM($C$38:C199)</f>
        <v>296222.35564156086</v>
      </c>
      <c r="X199" s="11"/>
      <c r="Y199" s="10">
        <f>SUM($CH$30:CH193)</f>
        <v>32940.465450647702</v>
      </c>
      <c r="Z199" s="9"/>
      <c r="AA199" s="9"/>
      <c r="AB199" s="9"/>
      <c r="AG199" s="1" t="s">
        <v>0</v>
      </c>
      <c r="CF199">
        <f>SUM(CF198+1)</f>
        <v>168</v>
      </c>
      <c r="CG199" s="22" t="str">
        <f>IF(CM198&lt;1,"",$CJ$7)</f>
        <v/>
      </c>
      <c r="CH199" s="21" t="str">
        <f>IF(CM198&lt;1,"",(CM198*(CG199*30)/360))</f>
        <v/>
      </c>
      <c r="CI199" s="5" t="str">
        <f>IF(CM198&lt;1,"",$CJ$9)</f>
        <v/>
      </c>
      <c r="CJ199" s="21" t="str">
        <f>IF(CM198&lt;1,"",$CJ$12)</f>
        <v/>
      </c>
      <c r="CK199" s="21">
        <f>IF(CM198&lt;1,0,CK187)</f>
        <v>0</v>
      </c>
      <c r="CL199" s="21">
        <f>IF(CM198&lt;1,0,(CI199+CJ199+CK199)-CH199)</f>
        <v>0</v>
      </c>
      <c r="CM199" s="21">
        <f>IF(CM198-CL199&lt;1,0,CM198-CL199)</f>
        <v>0</v>
      </c>
      <c r="CO199" s="4">
        <f>(CR198*($CO$36*13.85))/360</f>
        <v>823.92265166346806</v>
      </c>
      <c r="CP199" s="5">
        <f>$D$38/2</f>
        <v>1342.0540575303476</v>
      </c>
      <c r="CQ199" s="5">
        <f>CP199-CO199</f>
        <v>518.1314058668795</v>
      </c>
      <c r="CR199" s="4">
        <f>IF(CR198-CQ199&lt;0,0,CR198-CQ199)</f>
        <v>427802.66945889627</v>
      </c>
      <c r="CS199" s="6">
        <f>IF(CR198&lt;1,"",CS198+1)</f>
        <v>162</v>
      </c>
    </row>
    <row r="200" spans="1:97" hidden="1" x14ac:dyDescent="0.25">
      <c r="A200" s="6"/>
      <c r="B200" s="20">
        <f>IF(M199&lt;1,"",$E$7)</f>
        <v>0.05</v>
      </c>
      <c r="C200" s="17">
        <f>IF(M199&lt;1,0,(M199*(B200*30)/360))</f>
        <v>1505.8201708405356</v>
      </c>
      <c r="D200" s="19">
        <f>IF(M199 &gt; 1, IF(M199-D199&lt;1,(M199+C200),$E$9), 0)</f>
        <v>2684.1081150606951</v>
      </c>
      <c r="E200" s="17">
        <f>IF(D200&lt;M199,IF(M199&lt;1,"",$E$16),IF(D200&lt;E199,0,D200-(M199+C200)))</f>
        <v>0</v>
      </c>
      <c r="F200" s="17"/>
      <c r="G200" s="17"/>
      <c r="H200" s="17"/>
      <c r="I200" s="17"/>
      <c r="J200" s="17"/>
      <c r="K200" s="17">
        <f>IF(M199&gt;1,IF(K188&gt;1,IF(M199&lt;$E$17,(M199-D200+C200),K188),0),0)</f>
        <v>0</v>
      </c>
      <c r="L200" s="17">
        <f>IF(M199&lt;1,0,IF((D200+E200+K200)-C200&gt;=(M199),(M199),(D200+E200+K200)-C200))</f>
        <v>1178.2879442201595</v>
      </c>
      <c r="M200" s="18">
        <f>IF(M199-L200&lt;1,0,M199-L200)</f>
        <v>360218.55305750837</v>
      </c>
      <c r="N200" s="17"/>
      <c r="Q200" s="7"/>
      <c r="R200" s="11"/>
      <c r="S200" s="23">
        <f>S199-($S$193-$S$205)/12</f>
        <v>307877.31897284248</v>
      </c>
      <c r="T200" s="13"/>
      <c r="U200" s="10">
        <f>CM194</f>
        <v>0</v>
      </c>
      <c r="V200" s="9"/>
      <c r="W200" s="12">
        <f>SUM($C$38:C200)</f>
        <v>297728.1758124014</v>
      </c>
      <c r="X200" s="11"/>
      <c r="Y200" s="10">
        <f>SUM($CH$30:CH194)</f>
        <v>32940.465450647702</v>
      </c>
      <c r="Z200" s="9"/>
      <c r="AA200" s="9"/>
      <c r="AB200" s="9"/>
      <c r="AG200" s="1" t="s">
        <v>0</v>
      </c>
      <c r="CF200">
        <f>SUM(CF199+1)</f>
        <v>169</v>
      </c>
      <c r="CG200" s="22" t="str">
        <f>IF(CM199&lt;1,"",$CJ$7)</f>
        <v/>
      </c>
      <c r="CH200" s="21" t="str">
        <f>IF(CM199&lt;1,"",(CM199*(CG200*30)/360))</f>
        <v/>
      </c>
      <c r="CI200" s="5" t="str">
        <f>IF(CM199&lt;1,"",$CJ$9)</f>
        <v/>
      </c>
      <c r="CJ200" s="21" t="str">
        <f>IF(CM199&lt;1,"",$CJ$12)</f>
        <v/>
      </c>
      <c r="CK200" s="21">
        <f>IF(CM199&lt;1,0,CK188)</f>
        <v>0</v>
      </c>
      <c r="CL200" s="21">
        <f>IF(CM199&lt;1,0,(CI200+CJ200+CK200)-CH200)</f>
        <v>0</v>
      </c>
      <c r="CM200" s="21">
        <f>IF(CM199-CL200&lt;1,0,CM199-CL200)</f>
        <v>0</v>
      </c>
      <c r="CO200" s="4">
        <f>(CR199*($CO$36*13.85))/360</f>
        <v>822.92596833412676</v>
      </c>
      <c r="CP200" s="5">
        <f>$D$38/2</f>
        <v>1342.0540575303476</v>
      </c>
      <c r="CQ200" s="5">
        <f>CP200-CO200</f>
        <v>519.1280891962208</v>
      </c>
      <c r="CR200" s="4">
        <f>IF(CR199-CQ200&lt;0,0,CR199-CQ200)</f>
        <v>427283.54136970005</v>
      </c>
      <c r="CS200" s="6">
        <f>IF(CR199&lt;1,"",CS199+1)</f>
        <v>163</v>
      </c>
    </row>
    <row r="201" spans="1:97" hidden="1" x14ac:dyDescent="0.25">
      <c r="A201" s="6"/>
      <c r="B201" s="20">
        <f>IF(M200&lt;1,"",$E$7)</f>
        <v>0.05</v>
      </c>
      <c r="C201" s="17">
        <f>IF(M200&lt;1,0,(M200*(B201*30)/360))</f>
        <v>1500.9106377396183</v>
      </c>
      <c r="D201" s="19">
        <f>IF(M200 &gt; 1, IF(M200-D200&lt;1,(M200+C201),$E$9), 0)</f>
        <v>2684.1081150606951</v>
      </c>
      <c r="E201" s="17">
        <f>IF(D201&lt;M200,IF(M200&lt;1,"",$E$16),IF(D201&lt;E200,0,D201-(M200+C201)))</f>
        <v>0</v>
      </c>
      <c r="F201" s="17"/>
      <c r="G201" s="17"/>
      <c r="H201" s="17"/>
      <c r="I201" s="17"/>
      <c r="J201" s="17"/>
      <c r="K201" s="17">
        <f>IF(M200&gt;1,IF(K189&gt;1,IF(M200&lt;$E$17,(M200-D201+C201),K189),0),0)</f>
        <v>0</v>
      </c>
      <c r="L201" s="17">
        <f>IF(M200&lt;1,0,IF((D201+E201+K201)-C201&gt;=(M200),(M200),(D201+E201+K201)-C201))</f>
        <v>1183.1974773210768</v>
      </c>
      <c r="M201" s="18">
        <f>IF(M200-L201&lt;1,0,M200-L201)</f>
        <v>359035.35558018729</v>
      </c>
      <c r="N201" s="17"/>
      <c r="Q201" s="7"/>
      <c r="R201" s="11"/>
      <c r="S201" s="23">
        <f>S200-($S$193-$S$205)/12</f>
        <v>306261.33907591226</v>
      </c>
      <c r="T201" s="13"/>
      <c r="U201" s="10">
        <f>CM195</f>
        <v>0</v>
      </c>
      <c r="V201" s="9"/>
      <c r="W201" s="12">
        <f>SUM($C$38:C201)</f>
        <v>299229.08645014104</v>
      </c>
      <c r="X201" s="11"/>
      <c r="Y201" s="10">
        <f>SUM($CH$30:CH195)</f>
        <v>32940.465450647702</v>
      </c>
      <c r="Z201" s="9"/>
      <c r="AA201" s="9"/>
      <c r="AB201" s="9"/>
      <c r="AG201" s="1" t="s">
        <v>0</v>
      </c>
      <c r="CF201">
        <f>SUM(CF200+1)</f>
        <v>170</v>
      </c>
      <c r="CG201" s="22" t="str">
        <f>IF(CM200&lt;1,"",$CJ$7)</f>
        <v/>
      </c>
      <c r="CH201" s="21" t="str">
        <f>IF(CM200&lt;1,"",(CM200*(CG201*30)/360))</f>
        <v/>
      </c>
      <c r="CI201" s="5" t="str">
        <f>IF(CM200&lt;1,"",$CJ$9)</f>
        <v/>
      </c>
      <c r="CJ201" s="21" t="str">
        <f>IF(CM200&lt;1,"",$CJ$12)</f>
        <v/>
      </c>
      <c r="CK201" s="21">
        <f>IF(CM200&lt;1,0,CK189)</f>
        <v>0</v>
      </c>
      <c r="CL201" s="21">
        <f>IF(CM200&lt;1,0,(CI201+CJ201+CK201)-CH201)</f>
        <v>0</v>
      </c>
      <c r="CM201" s="21">
        <f>IF(CM200-CL201&lt;1,0,CM200-CL201)</f>
        <v>0</v>
      </c>
      <c r="CO201" s="4">
        <f>(CR200*($CO$36*13.85))/360</f>
        <v>821.92736777365917</v>
      </c>
      <c r="CP201" s="5">
        <f>$D$38/2</f>
        <v>1342.0540575303476</v>
      </c>
      <c r="CQ201" s="5">
        <f>CP201-CO201</f>
        <v>520.12668975668839</v>
      </c>
      <c r="CR201" s="4">
        <f>IF(CR200-CQ201&lt;0,0,CR200-CQ201)</f>
        <v>426763.41467994335</v>
      </c>
      <c r="CS201" s="6">
        <f>IF(CR200&lt;1,"",CS200+1)</f>
        <v>164</v>
      </c>
    </row>
    <row r="202" spans="1:97" hidden="1" x14ac:dyDescent="0.25">
      <c r="A202" s="6"/>
      <c r="B202" s="20">
        <f>IF(M201&lt;1,"",$E$7)</f>
        <v>0.05</v>
      </c>
      <c r="C202" s="17">
        <f>IF(M201&lt;1,0,(M201*(B202*30)/360))</f>
        <v>1495.9806482507802</v>
      </c>
      <c r="D202" s="19">
        <f>IF(M201 &gt; 1, IF(M201-D201&lt;1,(M201+C202),$E$9), 0)</f>
        <v>2684.1081150606951</v>
      </c>
      <c r="E202" s="17">
        <f>IF(D202&lt;M201,IF(M201&lt;1,"",$E$16),IF(D202&lt;E201,0,D202-(M201+C202)))</f>
        <v>0</v>
      </c>
      <c r="F202" s="17"/>
      <c r="G202" s="17"/>
      <c r="H202" s="17"/>
      <c r="I202" s="17"/>
      <c r="J202" s="17"/>
      <c r="K202" s="17">
        <f>IF(M201&gt;1,IF(K190&gt;1,IF(M201&lt;$E$17,(M201-D202+C202),K190),0),0)</f>
        <v>0</v>
      </c>
      <c r="L202" s="17">
        <f>IF(M201&lt;1,0,IF((D202+E202+K202)-C202&gt;=(M201),(M201),(D202+E202+K202)-C202))</f>
        <v>1188.1274668099149</v>
      </c>
      <c r="M202" s="18">
        <f>IF(M201-L202&lt;1,0,M201-L202)</f>
        <v>357847.22811337735</v>
      </c>
      <c r="N202" s="17"/>
      <c r="Q202" s="7"/>
      <c r="R202" s="11"/>
      <c r="S202" s="23">
        <f>S201-($S$193-$S$205)/12</f>
        <v>304645.35917898203</v>
      </c>
      <c r="T202" s="13"/>
      <c r="U202" s="10">
        <f>CM196</f>
        <v>0</v>
      </c>
      <c r="V202" s="9"/>
      <c r="W202" s="12">
        <f>SUM($C$38:C202)</f>
        <v>300725.06709839182</v>
      </c>
      <c r="X202" s="11"/>
      <c r="Y202" s="10">
        <f>SUM($CH$30:CH196)</f>
        <v>32940.465450647702</v>
      </c>
      <c r="Z202" s="9"/>
      <c r="AA202" s="9"/>
      <c r="AB202" s="9"/>
      <c r="AG202" s="1" t="s">
        <v>0</v>
      </c>
      <c r="CF202">
        <f>SUM(CF201+1)</f>
        <v>171</v>
      </c>
      <c r="CG202" s="22" t="str">
        <f>IF(CM201&lt;1,"",$CJ$7)</f>
        <v/>
      </c>
      <c r="CH202" s="21" t="str">
        <f>IF(CM201&lt;1,"",(CM201*(CG202*30)/360))</f>
        <v/>
      </c>
      <c r="CI202" s="5" t="str">
        <f>IF(CM201&lt;1,"",$CJ$9)</f>
        <v/>
      </c>
      <c r="CJ202" s="21" t="str">
        <f>IF(CM201&lt;1,"",$CJ$12)</f>
        <v/>
      </c>
      <c r="CK202" s="21">
        <f>IF(CM201&lt;1,0,CK190)</f>
        <v>0</v>
      </c>
      <c r="CL202" s="21">
        <f>IF(CM201&lt;1,0,(CI202+CJ202+CK202)-CH202)</f>
        <v>0</v>
      </c>
      <c r="CM202" s="21">
        <f>IF(CM201-CL202&lt;1,0,CM201-CL202)</f>
        <v>0</v>
      </c>
      <c r="CO202" s="4">
        <f>(CR201*($CO$36*13.85))/360</f>
        <v>820.92684629405767</v>
      </c>
      <c r="CP202" s="5">
        <f>$D$38/2</f>
        <v>1342.0540575303476</v>
      </c>
      <c r="CQ202" s="5">
        <f>CP202-CO202</f>
        <v>521.1272112362899</v>
      </c>
      <c r="CR202" s="4">
        <f>IF(CR201-CQ202&lt;0,0,CR201-CQ202)</f>
        <v>426242.28746870707</v>
      </c>
      <c r="CS202" s="6">
        <f>IF(CR201&lt;1,"",CS201+1)</f>
        <v>165</v>
      </c>
    </row>
    <row r="203" spans="1:97" hidden="1" x14ac:dyDescent="0.25">
      <c r="A203" s="6"/>
      <c r="B203" s="20">
        <f>IF(M202&lt;1,"",$E$7)</f>
        <v>0.05</v>
      </c>
      <c r="C203" s="17">
        <f>IF(M202&lt;1,0,(M202*(B203*30)/360))</f>
        <v>1491.0301171390722</v>
      </c>
      <c r="D203" s="19">
        <f>IF(M202 &gt; 1, IF(M202-D202&lt;1,(M202+C203),$E$9), 0)</f>
        <v>2684.1081150606951</v>
      </c>
      <c r="E203" s="17">
        <f>IF(D203&lt;M202,IF(M202&lt;1,"",$E$16),IF(D203&lt;E202,0,D203-(M202+C203)))</f>
        <v>0</v>
      </c>
      <c r="F203" s="17"/>
      <c r="G203" s="17"/>
      <c r="H203" s="17"/>
      <c r="I203" s="17"/>
      <c r="J203" s="17"/>
      <c r="K203" s="17">
        <f>IF(M202&gt;1,IF(K191&gt;1,IF(M202&lt;$E$17,(M202-D203+C203),K191),0),0)</f>
        <v>0</v>
      </c>
      <c r="L203" s="17">
        <f>IF(M202&lt;1,0,IF((D203+E203+K203)-C203&gt;=(M202),(M202),(D203+E203+K203)-C203))</f>
        <v>1193.0779979216229</v>
      </c>
      <c r="M203" s="18">
        <f>IF(M202-L203&lt;1,0,M202-L203)</f>
        <v>356654.15011545573</v>
      </c>
      <c r="N203" s="17"/>
      <c r="Q203" s="7"/>
      <c r="R203" s="11"/>
      <c r="S203" s="23">
        <f>S202-($S$193-$S$205)/12</f>
        <v>303029.37928205181</v>
      </c>
      <c r="T203" s="13"/>
      <c r="U203" s="10">
        <f>CM197</f>
        <v>0</v>
      </c>
      <c r="V203" s="9"/>
      <c r="W203" s="12">
        <f>SUM($C$38:C203)</f>
        <v>302216.09721553087</v>
      </c>
      <c r="X203" s="11"/>
      <c r="Y203" s="10">
        <f>SUM($CH$30:CH197)</f>
        <v>32940.465450647702</v>
      </c>
      <c r="Z203" s="9"/>
      <c r="AA203" s="9"/>
      <c r="AB203" s="9"/>
      <c r="AG203" s="1" t="s">
        <v>0</v>
      </c>
      <c r="CF203">
        <f>SUM(CF202+1)</f>
        <v>172</v>
      </c>
      <c r="CG203" s="22" t="str">
        <f>IF(CM202&lt;1,"",$CJ$7)</f>
        <v/>
      </c>
      <c r="CH203" s="21" t="str">
        <f>IF(CM202&lt;1,"",(CM202*(CG203*30)/360))</f>
        <v/>
      </c>
      <c r="CI203" s="5" t="str">
        <f>IF(CM202&lt;1,"",$CJ$9)</f>
        <v/>
      </c>
      <c r="CJ203" s="21" t="str">
        <f>IF(CM202&lt;1,"",$CJ$12)</f>
        <v/>
      </c>
      <c r="CK203" s="21">
        <f>IF(CM202&lt;1,0,CK191)</f>
        <v>0</v>
      </c>
      <c r="CL203" s="21">
        <f>IF(CM202&lt;1,0,(CI203+CJ203+CK203)-CH203)</f>
        <v>0</v>
      </c>
      <c r="CM203" s="21">
        <f>IF(CM202-CL203&lt;1,0,CM202-CL203)</f>
        <v>0</v>
      </c>
      <c r="CO203" s="4">
        <f>(CR202*($CO$36*13.85))/360</f>
        <v>819.92440020022127</v>
      </c>
      <c r="CP203" s="5">
        <f>$D$38/2</f>
        <v>1342.0540575303476</v>
      </c>
      <c r="CQ203" s="5">
        <f>CP203-CO203</f>
        <v>522.12965733012629</v>
      </c>
      <c r="CR203" s="4">
        <f>IF(CR202-CQ203&lt;0,0,CR202-CQ203)</f>
        <v>425720.15781137696</v>
      </c>
      <c r="CS203" s="6">
        <f>IF(CR202&lt;1,"",CS202+1)</f>
        <v>166</v>
      </c>
    </row>
    <row r="204" spans="1:97" hidden="1" x14ac:dyDescent="0.25">
      <c r="A204" s="6"/>
      <c r="B204" s="20">
        <f>IF(M203&lt;1,"",$E$7)</f>
        <v>0.05</v>
      </c>
      <c r="C204" s="17">
        <f>IF(M203&lt;1,0,(M203*(B204*30)/360))</f>
        <v>1486.0589588143989</v>
      </c>
      <c r="D204" s="19">
        <f>IF(M203 &gt; 1, IF(M203-D203&lt;1,(M203+C204),$E$9), 0)</f>
        <v>2684.1081150606951</v>
      </c>
      <c r="E204" s="17">
        <f>IF(D204&lt;M203,IF(M203&lt;1,"",$E$16),IF(D204&lt;E203,0,D204-(M203+C204)))</f>
        <v>0</v>
      </c>
      <c r="F204" s="17"/>
      <c r="G204" s="17"/>
      <c r="H204" s="17"/>
      <c r="I204" s="17"/>
      <c r="J204" s="17"/>
      <c r="K204" s="17">
        <f>IF(M203&gt;1,IF(K192&gt;1,IF(M203&lt;$E$17,(M203-D204+C204),K192),0),0)</f>
        <v>0</v>
      </c>
      <c r="L204" s="17">
        <f>IF(M203&lt;1,0,IF((D204+E204+K204)-C204&gt;=(M203),(M203),(D204+E204+K204)-C204))</f>
        <v>1198.0491562462962</v>
      </c>
      <c r="M204" s="18">
        <f>IF(M203-L204&lt;1,0,M203-L204)</f>
        <v>355456.10095920943</v>
      </c>
      <c r="N204" s="17"/>
      <c r="Q204" s="7"/>
      <c r="R204" s="11"/>
      <c r="S204" s="23">
        <f>S203-($S$193-$S$205)/12</f>
        <v>301413.39938512159</v>
      </c>
      <c r="T204" s="13"/>
      <c r="U204" s="10">
        <f>CM198</f>
        <v>0</v>
      </c>
      <c r="V204" s="9"/>
      <c r="W204" s="12">
        <f>SUM($C$38:C204)</f>
        <v>303702.15617434529</v>
      </c>
      <c r="X204" s="11"/>
      <c r="Y204" s="10">
        <f>SUM($CH$30:CH198)</f>
        <v>32940.465450647702</v>
      </c>
      <c r="Z204" s="9"/>
      <c r="AA204" s="9"/>
      <c r="AB204" s="9"/>
      <c r="AG204" s="1" t="s">
        <v>0</v>
      </c>
      <c r="CF204">
        <f>SUM(CF203+1)</f>
        <v>173</v>
      </c>
      <c r="CG204" s="22" t="str">
        <f>IF(CM203&lt;1,"",$CJ$7)</f>
        <v/>
      </c>
      <c r="CH204" s="21" t="str">
        <f>IF(CM203&lt;1,"",(CM203*(CG204*30)/360))</f>
        <v/>
      </c>
      <c r="CI204" s="5" t="str">
        <f>IF(CM203&lt;1,"",$CJ$9)</f>
        <v/>
      </c>
      <c r="CJ204" s="21" t="str">
        <f>IF(CM203&lt;1,"",$CJ$12)</f>
        <v/>
      </c>
      <c r="CK204" s="21">
        <f>IF(CM203&lt;1,0,CK192)</f>
        <v>0</v>
      </c>
      <c r="CL204" s="21">
        <f>IF(CM203&lt;1,0,(CI204+CJ204+CK204)-CH204)</f>
        <v>0</v>
      </c>
      <c r="CM204" s="21">
        <f>IF(CM203-CL204&lt;1,0,CM203-CL204)</f>
        <v>0</v>
      </c>
      <c r="CO204" s="4">
        <f>(CR203*($CO$36*13.85))/360</f>
        <v>818.9200257899405</v>
      </c>
      <c r="CP204" s="5">
        <f>$D$38/2</f>
        <v>1342.0540575303476</v>
      </c>
      <c r="CQ204" s="5">
        <f>CP204-CO204</f>
        <v>523.13403174040707</v>
      </c>
      <c r="CR204" s="4">
        <f>IF(CR203-CQ204&lt;0,0,CR203-CQ204)</f>
        <v>425197.02377963654</v>
      </c>
      <c r="CS204" s="6">
        <f>IF(CR203&lt;1,"",CS203+1)</f>
        <v>167</v>
      </c>
    </row>
    <row r="205" spans="1:97" hidden="1" x14ac:dyDescent="0.25">
      <c r="A205" s="6"/>
      <c r="B205" s="20">
        <f>IF(M204&lt;1,"",$E$7)</f>
        <v>0.05</v>
      </c>
      <c r="C205" s="17">
        <f>IF(M204&lt;1,0,(M204*(B205*30)/360))</f>
        <v>1481.0670873300392</v>
      </c>
      <c r="D205" s="19">
        <f>IF(M204 &gt; 1, IF(M204-D204&lt;1,(M204+C205),$E$9), 0)</f>
        <v>2684.1081150606951</v>
      </c>
      <c r="E205" s="17">
        <f>IF(D205&lt;M204,IF(M204&lt;1,"",$E$16),IF(D205&lt;E204,0,D205-(M204+C205)))</f>
        <v>0</v>
      </c>
      <c r="F205" s="17"/>
      <c r="G205" s="17"/>
      <c r="H205" s="17"/>
      <c r="I205" s="17"/>
      <c r="J205" s="17"/>
      <c r="K205" s="17">
        <f>IF(M204&gt;1,IF(K193&gt;1,IF(M204&lt;$E$17,(M204-D205+C205),K193),0),0)</f>
        <v>0</v>
      </c>
      <c r="L205" s="17">
        <f>IF(M204&lt;1,0,IF((D205+E205+K205)-C205&gt;=(M204),(M204),(D205+E205+K205)-C205))</f>
        <v>1203.041027730656</v>
      </c>
      <c r="M205" s="18">
        <f>IF(M204-L205&lt;1,0,M204-L205)</f>
        <v>354253.05993147875</v>
      </c>
      <c r="N205" s="17"/>
      <c r="Q205" s="7"/>
      <c r="R205" s="11" t="s">
        <v>0</v>
      </c>
      <c r="S205" s="23">
        <f>CR401</f>
        <v>299797.41948819126</v>
      </c>
      <c r="T205" s="13"/>
      <c r="U205" s="10">
        <f>CM199</f>
        <v>0</v>
      </c>
      <c r="V205" s="9"/>
      <c r="W205" s="12">
        <f>SUM($C$38:C205)</f>
        <v>305183.22326167533</v>
      </c>
      <c r="X205" s="11">
        <v>14</v>
      </c>
      <c r="Y205" s="10">
        <f>SUM($CH$30:CH199)</f>
        <v>32940.465450647702</v>
      </c>
      <c r="Z205" s="9"/>
      <c r="AA205" s="9"/>
      <c r="AB205" s="9"/>
      <c r="AG205" s="1" t="s">
        <v>0</v>
      </c>
      <c r="CF205">
        <f>SUM(CF204+1)</f>
        <v>174</v>
      </c>
      <c r="CG205" s="22" t="str">
        <f>IF(CM204&lt;1,"",$CJ$7)</f>
        <v/>
      </c>
      <c r="CH205" s="21" t="str">
        <f>IF(CM204&lt;1,"",(CM204*(CG205*30)/360))</f>
        <v/>
      </c>
      <c r="CI205" s="5" t="str">
        <f>IF(CM204&lt;1,"",$CJ$9)</f>
        <v/>
      </c>
      <c r="CJ205" s="21" t="str">
        <f>IF(CM204&lt;1,"",$CJ$12)</f>
        <v/>
      </c>
      <c r="CK205" s="21">
        <f>IF(CM204&lt;1,0,CK193)</f>
        <v>0</v>
      </c>
      <c r="CL205" s="21">
        <f>IF(CM204&lt;1,0,(CI205+CJ205+CK205)-CH205)</f>
        <v>0</v>
      </c>
      <c r="CM205" s="21">
        <f>IF(CM204-CL205&lt;1,0,CM204-CL205)</f>
        <v>0</v>
      </c>
      <c r="CO205" s="4">
        <f>(CR204*($CO$36*13.85))/360</f>
        <v>817.91371935388418</v>
      </c>
      <c r="CP205" s="5">
        <f>$D$38/2</f>
        <v>1342.0540575303476</v>
      </c>
      <c r="CQ205" s="5">
        <f>CP205-CO205</f>
        <v>524.14033817646339</v>
      </c>
      <c r="CR205" s="4">
        <f>IF(CR204-CQ205&lt;0,0,CR204-CQ205)</f>
        <v>424672.88344146009</v>
      </c>
      <c r="CS205" s="6">
        <f>IF(CR204&lt;1,"",CS204+1)</f>
        <v>168</v>
      </c>
    </row>
    <row r="206" spans="1:97" hidden="1" x14ac:dyDescent="0.25">
      <c r="A206" s="6"/>
      <c r="B206" s="20">
        <f>IF(M205&lt;1,"",$E$7)</f>
        <v>0.05</v>
      </c>
      <c r="C206" s="17">
        <f>IF(M205&lt;1,0,(M205*(B206*30)/360))</f>
        <v>1476.0544163811614</v>
      </c>
      <c r="D206" s="19">
        <f>IF(M205 &gt; 1, IF(M205-D205&lt;1,(M205+C206),$E$9), 0)</f>
        <v>2684.1081150606951</v>
      </c>
      <c r="E206" s="17">
        <f>IF(D206&lt;M205,IF(M205&lt;1,"",$E$16),IF(D206&lt;E205,0,D206-(M205+C206)))</f>
        <v>0</v>
      </c>
      <c r="F206" s="17"/>
      <c r="G206" s="17"/>
      <c r="H206" s="17"/>
      <c r="I206" s="17"/>
      <c r="J206" s="17"/>
      <c r="K206" s="17">
        <f>IF(M205&gt;1,IF(K194&gt;1,IF(M205&lt;$E$17,(M205-D206+C206),K194),0),0)</f>
        <v>0</v>
      </c>
      <c r="L206" s="17">
        <f>IF(M205&lt;1,0,IF((D206+E206+K206)-C206&gt;=(M205),(M205),(D206+E206+K206)-C206))</f>
        <v>1208.0536986795337</v>
      </c>
      <c r="M206" s="18">
        <f>IF(M205-L206&lt;1,0,M205-L206)</f>
        <v>353045.00623279921</v>
      </c>
      <c r="N206" s="17"/>
      <c r="Q206" s="7"/>
      <c r="R206" s="11"/>
      <c r="S206" s="23">
        <f>S205-($S$205-$S$217)/12</f>
        <v>298098.64454972593</v>
      </c>
      <c r="T206" s="13"/>
      <c r="U206" s="10">
        <f>CM200</f>
        <v>0</v>
      </c>
      <c r="V206" s="9"/>
      <c r="W206" s="12">
        <f>SUM($C$38:C206)</f>
        <v>306659.2776780565</v>
      </c>
      <c r="X206" s="11"/>
      <c r="Y206" s="10">
        <f>SUM($CH$30:CH200)</f>
        <v>32940.465450647702</v>
      </c>
      <c r="Z206" s="9"/>
      <c r="AA206" s="9"/>
      <c r="AB206" s="9"/>
      <c r="AG206" s="1" t="s">
        <v>0</v>
      </c>
      <c r="CF206">
        <f>SUM(CF205+1)</f>
        <v>175</v>
      </c>
      <c r="CG206" s="22" t="str">
        <f>IF(CM205&lt;1,"",$CJ$7)</f>
        <v/>
      </c>
      <c r="CH206" s="21" t="str">
        <f>IF(CM205&lt;1,"",(CM205*(CG206*30)/360))</f>
        <v/>
      </c>
      <c r="CI206" s="5" t="str">
        <f>IF(CM205&lt;1,"",$CJ$9)</f>
        <v/>
      </c>
      <c r="CJ206" s="21" t="str">
        <f>IF(CM205&lt;1,"",$CJ$12)</f>
        <v/>
      </c>
      <c r="CK206" s="21">
        <f>IF(CM205&lt;1,0,CK194)</f>
        <v>0</v>
      </c>
      <c r="CL206" s="21">
        <f>IF(CM205&lt;1,0,(CI206+CJ206+CK206)-CH206)</f>
        <v>0</v>
      </c>
      <c r="CM206" s="21">
        <f>IF(CM205-CL206&lt;1,0,CM205-CL206)</f>
        <v>0</v>
      </c>
      <c r="CO206" s="4">
        <f>(CR205*($CO$36*13.85))/360</f>
        <v>816.90547717558638</v>
      </c>
      <c r="CP206" s="5">
        <f>$D$38/2</f>
        <v>1342.0540575303476</v>
      </c>
      <c r="CQ206" s="5">
        <f>CP206-CO206</f>
        <v>525.14858035476118</v>
      </c>
      <c r="CR206" s="4">
        <f>IF(CR205-CQ206&lt;0,0,CR205-CQ206)</f>
        <v>424147.73486110533</v>
      </c>
      <c r="CS206" s="6">
        <f>IF(CR205&lt;1,"",CS205+1)</f>
        <v>169</v>
      </c>
    </row>
    <row r="207" spans="1:97" hidden="1" x14ac:dyDescent="0.25">
      <c r="A207" s="6"/>
      <c r="B207" s="20">
        <f>IF(M206&lt;1,"",$E$7)</f>
        <v>0.05</v>
      </c>
      <c r="C207" s="17">
        <f>IF(M206&lt;1,0,(M206*(B207*30)/360))</f>
        <v>1471.0208593033299</v>
      </c>
      <c r="D207" s="19">
        <f>IF(M206 &gt; 1, IF(M206-D206&lt;1,(M206+C207),$E$9), 0)</f>
        <v>2684.1081150606951</v>
      </c>
      <c r="E207" s="17">
        <f>IF(D207&lt;M206,IF(M206&lt;1,"",$E$16),IF(D207&lt;E206,0,D207-(M206+C207)))</f>
        <v>0</v>
      </c>
      <c r="F207" s="17"/>
      <c r="G207" s="17"/>
      <c r="H207" s="17"/>
      <c r="I207" s="17"/>
      <c r="J207" s="17"/>
      <c r="K207" s="17">
        <f>IF(M206&gt;1,IF(K195&gt;1,IF(M206&lt;$E$17,(M206-D207+C207),K195),0),0)</f>
        <v>0</v>
      </c>
      <c r="L207" s="17">
        <f>IF(M206&lt;1,0,IF((D207+E207+K207)-C207&gt;=(M206),(M206),(D207+E207+K207)-C207))</f>
        <v>1213.0872557573653</v>
      </c>
      <c r="M207" s="18">
        <f>IF(M206-L207&lt;1,0,M206-L207)</f>
        <v>351831.91897704185</v>
      </c>
      <c r="N207" s="17"/>
      <c r="Q207" s="7"/>
      <c r="R207" s="11"/>
      <c r="S207" s="23">
        <f>S206-($S$205-$S$217)/12</f>
        <v>296399.8696112606</v>
      </c>
      <c r="T207" s="13"/>
      <c r="U207" s="10">
        <f>CM201</f>
        <v>0</v>
      </c>
      <c r="V207" s="9"/>
      <c r="W207" s="12">
        <f>SUM($C$38:C207)</f>
        <v>308130.29853735981</v>
      </c>
      <c r="X207" s="11"/>
      <c r="Y207" s="10">
        <f>SUM($CH$30:CH201)</f>
        <v>32940.465450647702</v>
      </c>
      <c r="Z207" s="9"/>
      <c r="AA207" s="9"/>
      <c r="AB207" s="9"/>
      <c r="AG207" s="1" t="s">
        <v>0</v>
      </c>
      <c r="CF207">
        <f>SUM(CF206+1)</f>
        <v>176</v>
      </c>
      <c r="CG207" s="22" t="str">
        <f>IF(CM206&lt;1,"",$CJ$7)</f>
        <v/>
      </c>
      <c r="CH207" s="21" t="str">
        <f>IF(CM206&lt;1,"",(CM206*(CG207*30)/360))</f>
        <v/>
      </c>
      <c r="CI207" s="5" t="str">
        <f>IF(CM206&lt;1,"",$CJ$9)</f>
        <v/>
      </c>
      <c r="CJ207" s="21" t="str">
        <f>IF(CM206&lt;1,"",$CJ$12)</f>
        <v/>
      </c>
      <c r="CK207" s="21">
        <f>IF(CM206&lt;1,0,CK195)</f>
        <v>0</v>
      </c>
      <c r="CL207" s="21">
        <f>IF(CM206&lt;1,0,(CI207+CJ207+CK207)-CH207)</f>
        <v>0</v>
      </c>
      <c r="CM207" s="21">
        <f>IF(CM206-CL207&lt;1,0,CM206-CL207)</f>
        <v>0</v>
      </c>
      <c r="CO207" s="4">
        <f>(CR206*($CO$36*13.85))/360</f>
        <v>815.89529553143177</v>
      </c>
      <c r="CP207" s="5">
        <f>$D$38/2</f>
        <v>1342.0540575303476</v>
      </c>
      <c r="CQ207" s="5">
        <f>CP207-CO207</f>
        <v>526.15876199891579</v>
      </c>
      <c r="CR207" s="4">
        <f>IF(CR206-CQ207&lt;0,0,CR206-CQ207)</f>
        <v>423621.5760991064</v>
      </c>
      <c r="CS207" s="6">
        <f>IF(CR206&lt;1,"",CS206+1)</f>
        <v>170</v>
      </c>
    </row>
    <row r="208" spans="1:97" hidden="1" x14ac:dyDescent="0.25">
      <c r="A208" s="6"/>
      <c r="B208" s="20">
        <f>IF(M207&lt;1,"",$E$7)</f>
        <v>0.05</v>
      </c>
      <c r="C208" s="17">
        <f>IF(M207&lt;1,0,(M207*(B208*30)/360))</f>
        <v>1465.9663290710077</v>
      </c>
      <c r="D208" s="19">
        <f>IF(M207 &gt; 1, IF(M207-D207&lt;1,(M207+C208),$E$9), 0)</f>
        <v>2684.1081150606951</v>
      </c>
      <c r="E208" s="17">
        <f>IF(D208&lt;M207,IF(M207&lt;1,"",$E$16),IF(D208&lt;E207,0,D208-(M207+C208)))</f>
        <v>0</v>
      </c>
      <c r="F208" s="17"/>
      <c r="G208" s="17"/>
      <c r="H208" s="17"/>
      <c r="I208" s="17"/>
      <c r="J208" s="17"/>
      <c r="K208" s="17">
        <f>IF(M207&gt;1,IF(K196&gt;1,IF(M207&lt;$E$17,(M207-D208+C208),K196),0),0)</f>
        <v>0</v>
      </c>
      <c r="L208" s="17">
        <f>IF(M207&lt;1,0,IF((D208+E208+K208)-C208&gt;=(M207),(M207),(D208+E208+K208)-C208))</f>
        <v>1218.1417859896874</v>
      </c>
      <c r="M208" s="18">
        <f>IF(M207-L208&lt;1,0,M207-L208)</f>
        <v>350613.77719105216</v>
      </c>
      <c r="N208" s="17"/>
      <c r="Q208" s="7"/>
      <c r="R208" s="11"/>
      <c r="S208" s="23">
        <f>S207-($S$205-$S$217)/12</f>
        <v>294701.09467279527</v>
      </c>
      <c r="T208" s="13"/>
      <c r="U208" s="10">
        <f>CM202</f>
        <v>0</v>
      </c>
      <c r="V208" s="9"/>
      <c r="W208" s="12">
        <f>SUM($C$38:C208)</f>
        <v>309596.26486643084</v>
      </c>
      <c r="X208" s="11"/>
      <c r="Y208" s="10">
        <f>SUM($CH$30:CH202)</f>
        <v>32940.465450647702</v>
      </c>
      <c r="Z208" s="9"/>
      <c r="AA208" s="9"/>
      <c r="AB208" s="9"/>
      <c r="AG208" s="1" t="s">
        <v>0</v>
      </c>
      <c r="CF208">
        <f>SUM(CF207+1)</f>
        <v>177</v>
      </c>
      <c r="CG208" s="22" t="str">
        <f>IF(CM207&lt;1,"",$CJ$7)</f>
        <v/>
      </c>
      <c r="CH208" s="21" t="str">
        <f>IF(CM207&lt;1,"",(CM207*(CG208*30)/360))</f>
        <v/>
      </c>
      <c r="CI208" s="5" t="str">
        <f>IF(CM207&lt;1,"",$CJ$9)</f>
        <v/>
      </c>
      <c r="CJ208" s="21" t="str">
        <f>IF(CM207&lt;1,"",$CJ$12)</f>
        <v/>
      </c>
      <c r="CK208" s="21">
        <f>IF(CM207&lt;1,0,CK196)</f>
        <v>0</v>
      </c>
      <c r="CL208" s="21">
        <f>IF(CM207&lt;1,0,(CI208+CJ208+CK208)-CH208)</f>
        <v>0</v>
      </c>
      <c r="CM208" s="21">
        <f>IF(CM207-CL208&lt;1,0,CM207-CL208)</f>
        <v>0</v>
      </c>
      <c r="CO208" s="4">
        <f>(CR207*($CO$36*13.85))/360</f>
        <v>814.88317069064215</v>
      </c>
      <c r="CP208" s="5">
        <f>$D$38/2</f>
        <v>1342.0540575303476</v>
      </c>
      <c r="CQ208" s="5">
        <f>CP208-CO208</f>
        <v>527.17088683970542</v>
      </c>
      <c r="CR208" s="4">
        <f>IF(CR207-CQ208&lt;0,0,CR207-CQ208)</f>
        <v>423094.40521226672</v>
      </c>
      <c r="CS208" s="6">
        <f>IF(CR207&lt;1,"",CS207+1)</f>
        <v>171</v>
      </c>
    </row>
    <row r="209" spans="1:97" hidden="1" x14ac:dyDescent="0.25">
      <c r="A209" s="6"/>
      <c r="B209" s="20">
        <f>IF(M208&lt;1,"",$E$7)</f>
        <v>0.05</v>
      </c>
      <c r="C209" s="17">
        <f>IF(M208&lt;1,0,(M208*(B209*30)/360))</f>
        <v>1460.8907382960506</v>
      </c>
      <c r="D209" s="19">
        <f>IF(M208 &gt; 1, IF(M208-D208&lt;1,(M208+C209),$E$9), 0)</f>
        <v>2684.1081150606951</v>
      </c>
      <c r="E209" s="17">
        <f>IF(D209&lt;M208,IF(M208&lt;1,"",$E$16),IF(D209&lt;E208,0,D209-(M208+C209)))</f>
        <v>0</v>
      </c>
      <c r="F209" s="17"/>
      <c r="G209" s="17"/>
      <c r="H209" s="17"/>
      <c r="I209" s="17"/>
      <c r="J209" s="17"/>
      <c r="K209" s="17">
        <f>IF(M208&gt;1,IF(K197&gt;1,IF(M208&lt;$E$17,(M208-D209+C209),K197),0),0)</f>
        <v>0</v>
      </c>
      <c r="L209" s="17">
        <f>IF(M208&lt;1,0,IF((D209+E209+K209)-C209&gt;=(M208),(M208),(D209+E209+K209)-C209))</f>
        <v>1223.2173767646445</v>
      </c>
      <c r="M209" s="18">
        <f>IF(M208-L209&lt;1,0,M208-L209)</f>
        <v>349390.55981428752</v>
      </c>
      <c r="N209" s="17"/>
      <c r="Q209" s="7"/>
      <c r="R209" s="11"/>
      <c r="S209" s="23">
        <f>S208-($S$205-$S$217)/12</f>
        <v>293002.31973432994</v>
      </c>
      <c r="T209" s="13"/>
      <c r="U209" s="10">
        <f>CM203</f>
        <v>0</v>
      </c>
      <c r="V209" s="9"/>
      <c r="W209" s="12">
        <f>SUM($C$38:C209)</f>
        <v>311057.15560472687</v>
      </c>
      <c r="X209" s="11"/>
      <c r="Y209" s="10">
        <f>SUM($CH$30:CH203)</f>
        <v>32940.465450647702</v>
      </c>
      <c r="Z209" s="9"/>
      <c r="AA209" s="9"/>
      <c r="AB209" s="9"/>
      <c r="AG209" s="1" t="s">
        <v>0</v>
      </c>
      <c r="CF209">
        <f>SUM(CF208+1)</f>
        <v>178</v>
      </c>
      <c r="CG209" s="22" t="str">
        <f>IF(CM208&lt;1,"",$CJ$7)</f>
        <v/>
      </c>
      <c r="CH209" s="21" t="str">
        <f>IF(CM208&lt;1,"",(CM208*(CG209*30)/360))</f>
        <v/>
      </c>
      <c r="CI209" s="5" t="str">
        <f>IF(CM208&lt;1,"",$CJ$9)</f>
        <v/>
      </c>
      <c r="CJ209" s="21" t="str">
        <f>IF(CM208&lt;1,"",$CJ$12)</f>
        <v/>
      </c>
      <c r="CK209" s="21">
        <f>IF(CM208&lt;1,0,CK197)</f>
        <v>0</v>
      </c>
      <c r="CL209" s="21">
        <f>IF(CM208&lt;1,0,(CI209+CJ209+CK209)-CH209)</f>
        <v>0</v>
      </c>
      <c r="CM209" s="21">
        <f>IF(CM208-CL209&lt;1,0,CM208-CL209)</f>
        <v>0</v>
      </c>
      <c r="CO209" s="4">
        <f>(CR208*($CO$36*13.85))/360</f>
        <v>813.86909891526307</v>
      </c>
      <c r="CP209" s="5">
        <f>$D$38/2</f>
        <v>1342.0540575303476</v>
      </c>
      <c r="CQ209" s="5">
        <f>CP209-CO209</f>
        <v>528.1849586150845</v>
      </c>
      <c r="CR209" s="4">
        <f>IF(CR208-CQ209&lt;0,0,CR208-CQ209)</f>
        <v>422566.22025365161</v>
      </c>
      <c r="CS209" s="6">
        <f>IF(CR208&lt;1,"",CS208+1)</f>
        <v>172</v>
      </c>
    </row>
    <row r="210" spans="1:97" hidden="1" x14ac:dyDescent="0.25">
      <c r="A210" s="6"/>
      <c r="B210" s="20">
        <f>IF(M209&lt;1,"",$E$7)</f>
        <v>0.05</v>
      </c>
      <c r="C210" s="17">
        <f>IF(M209&lt;1,0,(M209*(B210*30)/360))</f>
        <v>1455.7939992261979</v>
      </c>
      <c r="D210" s="19">
        <f>IF(M209 &gt; 1, IF(M209-D209&lt;1,(M209+C210),$E$9), 0)</f>
        <v>2684.1081150606951</v>
      </c>
      <c r="E210" s="17">
        <f>IF(D210&lt;M209,IF(M209&lt;1,"",$E$16),IF(D210&lt;E209,0,D210-(M209+C210)))</f>
        <v>0</v>
      </c>
      <c r="F210" s="17"/>
      <c r="G210" s="17"/>
      <c r="H210" s="17"/>
      <c r="I210" s="17"/>
      <c r="J210" s="17"/>
      <c r="K210" s="17">
        <f>IF(M209&gt;1,IF(K198&gt;1,IF(M209&lt;$E$17,(M209-D210+C210),K198),0),0)</f>
        <v>0</v>
      </c>
      <c r="L210" s="17">
        <f>IF(M209&lt;1,0,IF((D210+E210+K210)-C210&gt;=(M209),(M209),(D210+E210+K210)-C210))</f>
        <v>1228.3141158344972</v>
      </c>
      <c r="M210" s="18">
        <f>IF(M209-L210&lt;1,0,M209-L210)</f>
        <v>348162.24569845304</v>
      </c>
      <c r="N210" s="17"/>
      <c r="Q210" s="7"/>
      <c r="R210" s="11"/>
      <c r="S210" s="23">
        <f>S209-($S$205-$S$217)/12</f>
        <v>291303.54479586461</v>
      </c>
      <c r="T210" s="13"/>
      <c r="U210" s="10">
        <f>CM204</f>
        <v>0</v>
      </c>
      <c r="V210" s="9"/>
      <c r="W210" s="12">
        <f>SUM($C$38:C210)</f>
        <v>312512.94960395305</v>
      </c>
      <c r="X210" s="11"/>
      <c r="Y210" s="10">
        <f>SUM($CH$30:CH204)</f>
        <v>32940.465450647702</v>
      </c>
      <c r="Z210" s="9"/>
      <c r="AA210" s="9"/>
      <c r="AB210" s="9"/>
      <c r="AG210" s="1" t="s">
        <v>0</v>
      </c>
      <c r="CF210">
        <f>SUM(CF209+1)</f>
        <v>179</v>
      </c>
      <c r="CG210" s="22" t="str">
        <f>IF(CM209&lt;1,"",$CJ$7)</f>
        <v/>
      </c>
      <c r="CH210" s="21" t="str">
        <f>IF(CM209&lt;1,"",(CM209*(CG210*30)/360))</f>
        <v/>
      </c>
      <c r="CI210" s="5" t="str">
        <f>IF(CM209&lt;1,"",$CJ$9)</f>
        <v/>
      </c>
      <c r="CJ210" s="21" t="str">
        <f>IF(CM209&lt;1,"",$CJ$12)</f>
        <v/>
      </c>
      <c r="CK210" s="21">
        <f>IF(CM209&lt;1,0,CK198)</f>
        <v>0</v>
      </c>
      <c r="CL210" s="21">
        <f>IF(CM209&lt;1,0,(CI210+CJ210+CK210)-CH210)</f>
        <v>0</v>
      </c>
      <c r="CM210" s="21">
        <f>IF(CM209-CL210&lt;1,0,CM209-CL210)</f>
        <v>0</v>
      </c>
      <c r="CO210" s="4">
        <f>(CR209*($CO$36*13.85))/360</f>
        <v>812.85307646014928</v>
      </c>
      <c r="CP210" s="5">
        <f>$D$38/2</f>
        <v>1342.0540575303476</v>
      </c>
      <c r="CQ210" s="5">
        <f>CP210-CO210</f>
        <v>529.20098107019828</v>
      </c>
      <c r="CR210" s="4">
        <f>IF(CR209-CQ210&lt;0,0,CR209-CQ210)</f>
        <v>422037.01927258144</v>
      </c>
      <c r="CS210" s="6">
        <f>IF(CR209&lt;1,"",CS209+1)</f>
        <v>173</v>
      </c>
    </row>
    <row r="211" spans="1:97" hidden="1" x14ac:dyDescent="0.25">
      <c r="A211" s="6"/>
      <c r="B211" s="20">
        <f>IF(M210&lt;1,"",$E$7)</f>
        <v>0.05</v>
      </c>
      <c r="C211" s="17">
        <f>IF(M210&lt;1,0,(M210*(B211*30)/360))</f>
        <v>1450.6760237435544</v>
      </c>
      <c r="D211" s="19">
        <f>IF(M210 &gt; 1, IF(M210-D210&lt;1,(M210+C211),$E$9), 0)</f>
        <v>2684.1081150606951</v>
      </c>
      <c r="E211" s="17">
        <f>IF(D211&lt;M210,IF(M210&lt;1,"",$E$16),IF(D211&lt;E210,0,D211-(M210+C211)))</f>
        <v>0</v>
      </c>
      <c r="F211" s="17"/>
      <c r="G211" s="17"/>
      <c r="H211" s="17"/>
      <c r="I211" s="17"/>
      <c r="J211" s="17"/>
      <c r="K211" s="17">
        <f>IF(M210&gt;1,IF(K199&gt;1,IF(M210&lt;$E$17,(M210-D211+C211),K199),0),0)</f>
        <v>0</v>
      </c>
      <c r="L211" s="17">
        <f>IF(M210&lt;1,0,IF((D211+E211+K211)-C211&gt;=(M210),(M210),(D211+E211+K211)-C211))</f>
        <v>1233.4320913171407</v>
      </c>
      <c r="M211" s="18">
        <f>IF(M210-L211&lt;1,0,M210-L211)</f>
        <v>346928.8136071359</v>
      </c>
      <c r="N211" s="17"/>
      <c r="Q211" s="7"/>
      <c r="R211" s="11"/>
      <c r="S211" s="23">
        <f>S210-($S$205-$S$217)/12</f>
        <v>289604.76985739928</v>
      </c>
      <c r="T211" s="13"/>
      <c r="U211" s="10">
        <f>CM205</f>
        <v>0</v>
      </c>
      <c r="V211" s="9"/>
      <c r="W211" s="12">
        <f>SUM($C$38:C211)</f>
        <v>313963.62562769663</v>
      </c>
      <c r="X211" s="11"/>
      <c r="Y211" s="10">
        <f>SUM($CH$30:CH205)</f>
        <v>32940.465450647702</v>
      </c>
      <c r="Z211" s="9"/>
      <c r="AA211" s="9"/>
      <c r="AB211" s="9"/>
      <c r="AG211" s="1" t="s">
        <v>0</v>
      </c>
      <c r="CF211">
        <f>SUM(CF210+1)</f>
        <v>180</v>
      </c>
      <c r="CG211" s="22" t="str">
        <f>IF(CM210&lt;1,"",$CJ$7)</f>
        <v/>
      </c>
      <c r="CH211" s="21" t="str">
        <f>IF(CM210&lt;1,"",(CM210*(CG211*30)/360))</f>
        <v/>
      </c>
      <c r="CI211" s="5" t="str">
        <f>IF(CM210&lt;1,"",$CJ$9)</f>
        <v/>
      </c>
      <c r="CJ211" s="21" t="str">
        <f>IF(CM210&lt;1,"",$CJ$12)</f>
        <v/>
      </c>
      <c r="CK211" s="21">
        <f>IF(CM210&lt;1,0,CK199)</f>
        <v>0</v>
      </c>
      <c r="CL211" s="21">
        <f>IF(CM210&lt;1,0,(CI211+CJ211+CK211)-CH211)</f>
        <v>0</v>
      </c>
      <c r="CM211" s="21">
        <f>IF(CM210-CL211&lt;1,0,CM210-CL211)</f>
        <v>0</v>
      </c>
      <c r="CO211" s="4">
        <f>(CR210*($CO$36*13.85))/360</f>
        <v>811.83509957295178</v>
      </c>
      <c r="CP211" s="5">
        <f>$D$38/2</f>
        <v>1342.0540575303476</v>
      </c>
      <c r="CQ211" s="5">
        <f>CP211-CO211</f>
        <v>530.21895795739579</v>
      </c>
      <c r="CR211" s="4">
        <f>IF(CR210-CQ211&lt;0,0,CR210-CQ211)</f>
        <v>421506.80031462404</v>
      </c>
      <c r="CS211" s="6">
        <f>IF(CR210&lt;1,"",CS210+1)</f>
        <v>174</v>
      </c>
    </row>
    <row r="212" spans="1:97" hidden="1" x14ac:dyDescent="0.25">
      <c r="A212" s="6"/>
      <c r="B212" s="20">
        <f>IF(M211&lt;1,"",$E$7)</f>
        <v>0.05</v>
      </c>
      <c r="C212" s="17">
        <f>IF(M211&lt;1,0,(M211*(B212*30)/360))</f>
        <v>1445.5367233630664</v>
      </c>
      <c r="D212" s="19">
        <f>IF(M211 &gt; 1, IF(M211-D211&lt;1,(M211+C212),$E$9), 0)</f>
        <v>2684.1081150606951</v>
      </c>
      <c r="E212" s="17">
        <f>IF(D212&lt;M211,IF(M211&lt;1,"",$E$16),IF(D212&lt;E211,0,D212-(M211+C212)))</f>
        <v>0</v>
      </c>
      <c r="F212" s="17"/>
      <c r="G212" s="17"/>
      <c r="H212" s="17"/>
      <c r="I212" s="17"/>
      <c r="J212" s="17"/>
      <c r="K212" s="17">
        <f>IF(M211&gt;1,IF(K200&gt;1,IF(M211&lt;$E$17,(M211-D212+C212),K200),0),0)</f>
        <v>0</v>
      </c>
      <c r="L212" s="17">
        <f>IF(M211&lt;1,0,IF((D212+E212+K212)-C212&gt;=(M211),(M211),(D212+E212+K212)-C212))</f>
        <v>1238.5713916976288</v>
      </c>
      <c r="M212" s="18">
        <f>IF(M211-L212&lt;1,0,M211-L212)</f>
        <v>345690.24221543828</v>
      </c>
      <c r="N212" s="17"/>
      <c r="Q212" s="7"/>
      <c r="R212" s="11"/>
      <c r="S212" s="23">
        <f>S211-($S$205-$S$217)/12</f>
        <v>287905.99491893395</v>
      </c>
      <c r="T212" s="13"/>
      <c r="U212" s="10">
        <f>CM206</f>
        <v>0</v>
      </c>
      <c r="V212" s="9"/>
      <c r="W212" s="12">
        <f>SUM($C$38:C212)</f>
        <v>315409.16235105967</v>
      </c>
      <c r="X212" s="11"/>
      <c r="Y212" s="10">
        <f>SUM($CH$30:CH206)</f>
        <v>32940.465450647702</v>
      </c>
      <c r="Z212" s="9"/>
      <c r="AA212" s="9"/>
      <c r="AB212" s="9"/>
      <c r="AG212" s="1" t="s">
        <v>0</v>
      </c>
      <c r="CF212">
        <f>SUM(CF211+1)</f>
        <v>181</v>
      </c>
      <c r="CG212" s="22" t="str">
        <f>IF(CM211&lt;1,"",$CJ$7)</f>
        <v/>
      </c>
      <c r="CH212" s="21" t="str">
        <f>IF(CM211&lt;1,"",(CM211*(CG212*30)/360))</f>
        <v/>
      </c>
      <c r="CI212" s="5" t="str">
        <f>IF(CM211&lt;1,"",$CJ$9)</f>
        <v/>
      </c>
      <c r="CJ212" s="21" t="str">
        <f>IF(CM211&lt;1,"",$CJ$12)</f>
        <v/>
      </c>
      <c r="CK212" s="21">
        <f>IF(CM211&lt;1,0,CK200)</f>
        <v>0</v>
      </c>
      <c r="CL212" s="21">
        <f>IF(CM211&lt;1,0,(CI212+CJ212+CK212)-CH212)</f>
        <v>0</v>
      </c>
      <c r="CM212" s="21">
        <f>IF(CM211-CL212&lt;1,0,CM211-CL212)</f>
        <v>0</v>
      </c>
      <c r="CO212" s="4">
        <f>(CR211*($CO$36*13.85))/360</f>
        <v>810.8151644941031</v>
      </c>
      <c r="CP212" s="5">
        <f>$D$38/2</f>
        <v>1342.0540575303476</v>
      </c>
      <c r="CQ212" s="5">
        <f>CP212-CO212</f>
        <v>531.23889303624446</v>
      </c>
      <c r="CR212" s="4">
        <f>IF(CR211-CQ212&lt;0,0,CR211-CQ212)</f>
        <v>420975.56142158777</v>
      </c>
      <c r="CS212" s="6">
        <f>IF(CR211&lt;1,"",CS211+1)</f>
        <v>175</v>
      </c>
    </row>
    <row r="213" spans="1:97" hidden="1" x14ac:dyDescent="0.25">
      <c r="A213" s="6"/>
      <c r="B213" s="20">
        <f>IF(M212&lt;1,"",$E$7)</f>
        <v>0.05</v>
      </c>
      <c r="C213" s="17">
        <f>IF(M212&lt;1,0,(M212*(B213*30)/360))</f>
        <v>1440.3760092309928</v>
      </c>
      <c r="D213" s="19">
        <f>IF(M212 &gt; 1, IF(M212-D212&lt;1,(M212+C213),$E$9), 0)</f>
        <v>2684.1081150606951</v>
      </c>
      <c r="E213" s="17">
        <f>IF(D213&lt;M212,IF(M212&lt;1,"",$E$16),IF(D213&lt;E212,0,D213-(M212+C213)))</f>
        <v>0</v>
      </c>
      <c r="F213" s="17"/>
      <c r="G213" s="17"/>
      <c r="H213" s="17"/>
      <c r="I213" s="17"/>
      <c r="J213" s="17"/>
      <c r="K213" s="17">
        <f>IF(M212&gt;1,IF(K201&gt;1,IF(M212&lt;$E$17,(M212-D213+C213),K201),0),0)</f>
        <v>0</v>
      </c>
      <c r="L213" s="17">
        <f>IF(M212&lt;1,0,IF((D213+E213+K213)-C213&gt;=(M212),(M212),(D213+E213+K213)-C213))</f>
        <v>1243.7321058297023</v>
      </c>
      <c r="M213" s="18">
        <f>IF(M212-L213&lt;1,0,M212-L213)</f>
        <v>344446.51010960859</v>
      </c>
      <c r="N213" s="17"/>
      <c r="Q213" s="7"/>
      <c r="R213" s="11"/>
      <c r="S213" s="23">
        <f>S212-($S$205-$S$217)/12</f>
        <v>286207.21998046862</v>
      </c>
      <c r="T213" s="13"/>
      <c r="U213" s="10">
        <f>CM207</f>
        <v>0</v>
      </c>
      <c r="V213" s="9"/>
      <c r="W213" s="12">
        <f>SUM($C$38:C213)</f>
        <v>316849.53836029064</v>
      </c>
      <c r="X213" s="11"/>
      <c r="Y213" s="10">
        <f>SUM($CH$30:CH207)</f>
        <v>32940.465450647702</v>
      </c>
      <c r="Z213" s="9"/>
      <c r="AA213" s="9"/>
      <c r="AB213" s="9"/>
      <c r="AG213" s="1" t="s">
        <v>0</v>
      </c>
      <c r="CF213">
        <f>SUM(CF212+1)</f>
        <v>182</v>
      </c>
      <c r="CG213" s="22" t="str">
        <f>IF(CM212&lt;1,"",$CJ$7)</f>
        <v/>
      </c>
      <c r="CH213" s="21" t="str">
        <f>IF(CM212&lt;1,"",(CM212*(CG213*30)/360))</f>
        <v/>
      </c>
      <c r="CI213" s="5" t="str">
        <f>IF(CM212&lt;1,"",$CJ$9)</f>
        <v/>
      </c>
      <c r="CJ213" s="21" t="str">
        <f>IF(CM212&lt;1,"",$CJ$12)</f>
        <v/>
      </c>
      <c r="CK213" s="21">
        <f>IF(CM212&lt;1,0,CK201)</f>
        <v>0</v>
      </c>
      <c r="CL213" s="21">
        <f>IF(CM212&lt;1,0,(CI213+CJ213+CK213)-CH213)</f>
        <v>0</v>
      </c>
      <c r="CM213" s="21">
        <f>IF(CM212-CL213&lt;1,0,CM212-CL213)</f>
        <v>0</v>
      </c>
      <c r="CO213" s="4">
        <f>(CR212*($CO$36*13.85))/360</f>
        <v>809.7932674568043</v>
      </c>
      <c r="CP213" s="5">
        <f>$D$38/2</f>
        <v>1342.0540575303476</v>
      </c>
      <c r="CQ213" s="5">
        <f>CP213-CO213</f>
        <v>532.26079007354326</v>
      </c>
      <c r="CR213" s="4">
        <f>IF(CR212-CQ213&lt;0,0,CR212-CQ213)</f>
        <v>420443.30063151423</v>
      </c>
      <c r="CS213" s="6">
        <f>IF(CR212&lt;1,"",CS212+1)</f>
        <v>176</v>
      </c>
    </row>
    <row r="214" spans="1:97" hidden="1" x14ac:dyDescent="0.25">
      <c r="A214" s="6"/>
      <c r="B214" s="20">
        <f>IF(M213&lt;1,"",$E$7)</f>
        <v>0.05</v>
      </c>
      <c r="C214" s="17">
        <f>IF(M213&lt;1,0,(M213*(B214*30)/360))</f>
        <v>1435.1937921233691</v>
      </c>
      <c r="D214" s="19">
        <f>IF(M213 &gt; 1, IF(M213-D213&lt;1,(M213+C214),$E$9), 0)</f>
        <v>2684.1081150606951</v>
      </c>
      <c r="E214" s="17">
        <f>IF(D214&lt;M213,IF(M213&lt;1,"",$E$16),IF(D214&lt;E213,0,D214-(M213+C214)))</f>
        <v>0</v>
      </c>
      <c r="F214" s="17"/>
      <c r="G214" s="17"/>
      <c r="H214" s="17"/>
      <c r="I214" s="17"/>
      <c r="J214" s="17"/>
      <c r="K214" s="17">
        <f>IF(M213&gt;1,IF(K202&gt;1,IF(M213&lt;$E$17,(M213-D214+C214),K202),0),0)</f>
        <v>0</v>
      </c>
      <c r="L214" s="17">
        <f>IF(M213&lt;1,0,IF((D214+E214+K214)-C214&gt;=(M213),(M213),(D214+E214+K214)-C214))</f>
        <v>1248.914322937326</v>
      </c>
      <c r="M214" s="18">
        <f>IF(M213-L214&lt;1,0,M213-L214)</f>
        <v>343197.59578667127</v>
      </c>
      <c r="N214" s="17"/>
      <c r="Q214" s="7"/>
      <c r="R214" s="11"/>
      <c r="S214" s="23">
        <f>S213-($S$205-$S$217)/12</f>
        <v>284508.4450420033</v>
      </c>
      <c r="T214" s="13"/>
      <c r="U214" s="10">
        <f>CM208</f>
        <v>0</v>
      </c>
      <c r="V214" s="9"/>
      <c r="W214" s="12">
        <f>SUM($C$38:C214)</f>
        <v>318284.73215241398</v>
      </c>
      <c r="X214" s="11"/>
      <c r="Y214" s="10">
        <f>SUM($CH$30:CH208)</f>
        <v>32940.465450647702</v>
      </c>
      <c r="Z214" s="9"/>
      <c r="AA214" s="9"/>
      <c r="AB214" s="9"/>
      <c r="AG214" s="1" t="s">
        <v>0</v>
      </c>
      <c r="CF214">
        <f>SUM(CF213+1)</f>
        <v>183</v>
      </c>
      <c r="CG214" s="22" t="str">
        <f>IF(CM213&lt;1,"",$CJ$7)</f>
        <v/>
      </c>
      <c r="CH214" s="21" t="str">
        <f>IF(CM213&lt;1,"",(CM213*(CG214*30)/360))</f>
        <v/>
      </c>
      <c r="CI214" s="5" t="str">
        <f>IF(CM213&lt;1,"",$CJ$9)</f>
        <v/>
      </c>
      <c r="CJ214" s="21" t="str">
        <f>IF(CM213&lt;1,"",$CJ$12)</f>
        <v/>
      </c>
      <c r="CK214" s="21">
        <f>IF(CM213&lt;1,0,CK202)</f>
        <v>0</v>
      </c>
      <c r="CL214" s="21">
        <f>IF(CM213&lt;1,0,(CI214+CJ214+CK214)-CH214)</f>
        <v>0</v>
      </c>
      <c r="CM214" s="21">
        <f>IF(CM213-CL214&lt;1,0,CM213-CL214)</f>
        <v>0</v>
      </c>
      <c r="CO214" s="4">
        <f>(CR213*($CO$36*13.85))/360</f>
        <v>808.76940468701002</v>
      </c>
      <c r="CP214" s="5">
        <f>$D$38/2</f>
        <v>1342.0540575303476</v>
      </c>
      <c r="CQ214" s="5">
        <f>CP214-CO214</f>
        <v>533.28465284333754</v>
      </c>
      <c r="CR214" s="4">
        <f>IF(CR213-CQ214&lt;0,0,CR213-CQ214)</f>
        <v>419910.01597867091</v>
      </c>
      <c r="CS214" s="6">
        <f>IF(CR213&lt;1,"",CS213+1)</f>
        <v>177</v>
      </c>
    </row>
    <row r="215" spans="1:97" hidden="1" x14ac:dyDescent="0.25">
      <c r="A215" s="6"/>
      <c r="B215" s="20">
        <f>IF(M214&lt;1,"",$E$7)</f>
        <v>0.05</v>
      </c>
      <c r="C215" s="17">
        <f>IF(M214&lt;1,0,(M214*(B215*30)/360))</f>
        <v>1429.9899824444635</v>
      </c>
      <c r="D215" s="19">
        <f>IF(M214 &gt; 1, IF(M214-D214&lt;1,(M214+C215),$E$9), 0)</f>
        <v>2684.1081150606951</v>
      </c>
      <c r="E215" s="17">
        <f>IF(D215&lt;M214,IF(M214&lt;1,"",$E$16),IF(D215&lt;E214,0,D215-(M214+C215)))</f>
        <v>0</v>
      </c>
      <c r="F215" s="17"/>
      <c r="G215" s="17"/>
      <c r="H215" s="17"/>
      <c r="I215" s="17"/>
      <c r="J215" s="17"/>
      <c r="K215" s="17">
        <f>IF(M214&gt;1,IF(K203&gt;1,IF(M214&lt;$E$17,(M214-D215+C215),K203),0),0)</f>
        <v>0</v>
      </c>
      <c r="L215" s="17">
        <f>IF(M214&lt;1,0,IF((D215+E215+K215)-C215&gt;=(M214),(M214),(D215+E215+K215)-C215))</f>
        <v>1254.1181326162316</v>
      </c>
      <c r="M215" s="18">
        <f>IF(M214-L215&lt;1,0,M214-L215)</f>
        <v>341943.47765405505</v>
      </c>
      <c r="N215" s="17"/>
      <c r="Q215" s="7"/>
      <c r="R215" s="11"/>
      <c r="S215" s="23">
        <f>S214-($S$205-$S$217)/12</f>
        <v>282809.67010353797</v>
      </c>
      <c r="T215" s="13"/>
      <c r="U215" s="10">
        <f>CM209</f>
        <v>0</v>
      </c>
      <c r="V215" s="9"/>
      <c r="W215" s="12">
        <f>SUM($C$38:C215)</f>
        <v>319714.72213485843</v>
      </c>
      <c r="X215" s="11"/>
      <c r="Y215" s="10">
        <f>SUM($CH$30:CH209)</f>
        <v>32940.465450647702</v>
      </c>
      <c r="Z215" s="9"/>
      <c r="AA215" s="9"/>
      <c r="AB215" s="9"/>
      <c r="AG215" s="1" t="s">
        <v>0</v>
      </c>
      <c r="CF215">
        <f>SUM(CF214+1)</f>
        <v>184</v>
      </c>
      <c r="CG215" s="22" t="str">
        <f>IF(CM214&lt;1,"",$CJ$7)</f>
        <v/>
      </c>
      <c r="CH215" s="21" t="str">
        <f>IF(CM214&lt;1,"",(CM214*(CG215*30)/360))</f>
        <v/>
      </c>
      <c r="CI215" s="5" t="str">
        <f>IF(CM214&lt;1,"",$CJ$9)</f>
        <v/>
      </c>
      <c r="CJ215" s="21" t="str">
        <f>IF(CM214&lt;1,"",$CJ$12)</f>
        <v/>
      </c>
      <c r="CK215" s="21">
        <f>IF(CM214&lt;1,0,CK203)</f>
        <v>0</v>
      </c>
      <c r="CL215" s="21">
        <f>IF(CM214&lt;1,0,(CI215+CJ215+CK215)-CH215)</f>
        <v>0</v>
      </c>
      <c r="CM215" s="21">
        <f>IF(CM214-CL215&lt;1,0,CM214-CL215)</f>
        <v>0</v>
      </c>
      <c r="CO215" s="4">
        <f>(CR214*($CO$36*13.85))/360</f>
        <v>807.74357240341556</v>
      </c>
      <c r="CP215" s="5">
        <f>$D$38/2</f>
        <v>1342.0540575303476</v>
      </c>
      <c r="CQ215" s="5">
        <f>CP215-CO215</f>
        <v>534.31048512693201</v>
      </c>
      <c r="CR215" s="4">
        <f>IF(CR214-CQ215&lt;0,0,CR214-CQ215)</f>
        <v>419375.705493544</v>
      </c>
      <c r="CS215" s="6">
        <f>IF(CR214&lt;1,"",CS214+1)</f>
        <v>178</v>
      </c>
    </row>
    <row r="216" spans="1:97" hidden="1" x14ac:dyDescent="0.25">
      <c r="A216" s="6"/>
      <c r="B216" s="20">
        <f>IF(M215&lt;1,"",$E$7)</f>
        <v>0.05</v>
      </c>
      <c r="C216" s="17">
        <f>IF(M215&lt;1,0,(M215*(B216*30)/360))</f>
        <v>1424.7644902252296</v>
      </c>
      <c r="D216" s="19">
        <f>IF(M215 &gt; 1, IF(M215-D215&lt;1,(M215+C216),$E$9), 0)</f>
        <v>2684.1081150606951</v>
      </c>
      <c r="E216" s="17">
        <f>IF(D216&lt;M215,IF(M215&lt;1,"",$E$16),IF(D216&lt;E215,0,D216-(M215+C216)))</f>
        <v>0</v>
      </c>
      <c r="F216" s="17"/>
      <c r="G216" s="17"/>
      <c r="H216" s="17"/>
      <c r="I216" s="17"/>
      <c r="J216" s="17"/>
      <c r="K216" s="17">
        <f>IF(M215&gt;1,IF(K204&gt;1,IF(M215&lt;$E$17,(M215-D216+C216),K204),0),0)</f>
        <v>0</v>
      </c>
      <c r="L216" s="17">
        <f>IF(M215&lt;1,0,IF((D216+E216+K216)-C216&gt;=(M215),(M215),(D216+E216+K216)-C216))</f>
        <v>1259.3436248354656</v>
      </c>
      <c r="M216" s="18">
        <f>IF(M215-L216&lt;1,0,M215-L216)</f>
        <v>340684.13402921957</v>
      </c>
      <c r="N216" s="17"/>
      <c r="Q216" s="7"/>
      <c r="R216" s="11"/>
      <c r="S216" s="23">
        <f>S215-($S$205-$S$217)/12</f>
        <v>281110.89516507264</v>
      </c>
      <c r="T216" s="13"/>
      <c r="U216" s="10">
        <f>CM210</f>
        <v>0</v>
      </c>
      <c r="V216" s="9"/>
      <c r="W216" s="12">
        <f>SUM($C$38:C216)</f>
        <v>321139.48662508366</v>
      </c>
      <c r="X216" s="11"/>
      <c r="Y216" s="10">
        <f>SUM($CH$30:CH210)</f>
        <v>32940.465450647702</v>
      </c>
      <c r="Z216" s="9"/>
      <c r="AA216" s="9"/>
      <c r="AB216" s="9"/>
      <c r="AG216" s="1" t="s">
        <v>0</v>
      </c>
      <c r="CF216">
        <f>SUM(CF215+1)</f>
        <v>185</v>
      </c>
      <c r="CG216" s="22" t="str">
        <f>IF(CM215&lt;1,"",$CJ$7)</f>
        <v/>
      </c>
      <c r="CH216" s="21" t="str">
        <f>IF(CM215&lt;1,"",(CM215*(CG216*30)/360))</f>
        <v/>
      </c>
      <c r="CI216" s="5" t="str">
        <f>IF(CM215&lt;1,"",$CJ$9)</f>
        <v/>
      </c>
      <c r="CJ216" s="21" t="str">
        <f>IF(CM215&lt;1,"",$CJ$12)</f>
        <v/>
      </c>
      <c r="CK216" s="21">
        <f>IF(CM215&lt;1,0,CK204)</f>
        <v>0</v>
      </c>
      <c r="CL216" s="21">
        <f>IF(CM215&lt;1,0,(CI216+CJ216+CK216)-CH216)</f>
        <v>0</v>
      </c>
      <c r="CM216" s="21">
        <f>IF(CM215-CL216&lt;1,0,CM215-CL216)</f>
        <v>0</v>
      </c>
      <c r="CO216" s="4">
        <f>(CR215*($CO$36*13.85))/360</f>
        <v>806.71576681744227</v>
      </c>
      <c r="CP216" s="5">
        <f>$D$38/2</f>
        <v>1342.0540575303476</v>
      </c>
      <c r="CQ216" s="5">
        <f>CP216-CO216</f>
        <v>535.33829071290529</v>
      </c>
      <c r="CR216" s="4">
        <f>IF(CR215-CQ216&lt;0,0,CR215-CQ216)</f>
        <v>418840.36720283108</v>
      </c>
      <c r="CS216" s="6">
        <f>IF(CR215&lt;1,"",CS215+1)</f>
        <v>179</v>
      </c>
    </row>
    <row r="217" spans="1:97" hidden="1" x14ac:dyDescent="0.25">
      <c r="A217" s="6"/>
      <c r="B217" s="20">
        <f>IF(M216&lt;1,"",$E$7)</f>
        <v>0.05</v>
      </c>
      <c r="C217" s="17">
        <f>IF(M216&lt;1,0,(M216*(B217*30)/360))</f>
        <v>1419.5172251217482</v>
      </c>
      <c r="D217" s="19">
        <f>IF(M216 &gt; 1, IF(M216-D216&lt;1,(M216+C217),$E$9), 0)</f>
        <v>2684.1081150606951</v>
      </c>
      <c r="E217" s="17">
        <f>IF(D217&lt;M216,IF(M216&lt;1,"",$E$16),IF(D217&lt;E216,0,D217-(M216+C217)))</f>
        <v>0</v>
      </c>
      <c r="F217" s="17"/>
      <c r="G217" s="17"/>
      <c r="H217" s="17"/>
      <c r="I217" s="17"/>
      <c r="J217" s="17"/>
      <c r="K217" s="17">
        <f>IF(M216&gt;1,IF(K205&gt;1,IF(M216&lt;$E$17,(M216-D217+C217),K205),0),0)</f>
        <v>0</v>
      </c>
      <c r="L217" s="17">
        <f>IF(M216&lt;1,0,IF((D217+E217+K217)-C217&gt;=(M216),(M216),(D217+E217+K217)-C217))</f>
        <v>1264.5908899389469</v>
      </c>
      <c r="M217" s="18">
        <f>IF(M216-L217&lt;1,0,M216-L217)</f>
        <v>339419.54313928063</v>
      </c>
      <c r="N217" s="17"/>
      <c r="Q217" s="7"/>
      <c r="R217" s="11">
        <v>15</v>
      </c>
      <c r="S217" s="23">
        <f>CR427</f>
        <v>279412.1202266076</v>
      </c>
      <c r="T217" s="13"/>
      <c r="U217" s="10">
        <f>CM211</f>
        <v>0</v>
      </c>
      <c r="V217" s="9"/>
      <c r="W217" s="12">
        <f>SUM($C$38:C217)</f>
        <v>322559.00385020539</v>
      </c>
      <c r="X217" s="11">
        <v>15</v>
      </c>
      <c r="Y217" s="10">
        <f>SUM($CH$30:CH211)</f>
        <v>32940.465450647702</v>
      </c>
      <c r="Z217" s="9"/>
      <c r="AA217" s="9"/>
      <c r="AB217" s="9"/>
      <c r="AG217" s="1" t="s">
        <v>0</v>
      </c>
      <c r="CF217">
        <f>SUM(CF216+1)</f>
        <v>186</v>
      </c>
      <c r="CG217" s="22" t="str">
        <f>IF(CM216&lt;1,"",$CJ$7)</f>
        <v/>
      </c>
      <c r="CH217" s="21" t="str">
        <f>IF(CM216&lt;1,"",(CM216*(CG217*30)/360))</f>
        <v/>
      </c>
      <c r="CI217" s="5" t="str">
        <f>IF(CM216&lt;1,"",$CJ$9)</f>
        <v/>
      </c>
      <c r="CJ217" s="21" t="str">
        <f>IF(CM216&lt;1,"",$CJ$12)</f>
        <v/>
      </c>
      <c r="CK217" s="21">
        <f>IF(CM216&lt;1,0,CK205)</f>
        <v>0</v>
      </c>
      <c r="CL217" s="21">
        <f>IF(CM216&lt;1,0,(CI217+CJ217+CK217)-CH217)</f>
        <v>0</v>
      </c>
      <c r="CM217" s="21">
        <f>IF(CM216-CL217&lt;1,0,CM216-CL217)</f>
        <v>0</v>
      </c>
      <c r="CO217" s="4">
        <f>(CR216*($CO$36*13.85))/360</f>
        <v>805.68598413322377</v>
      </c>
      <c r="CP217" s="5">
        <f>$D$38/2</f>
        <v>1342.0540575303476</v>
      </c>
      <c r="CQ217" s="5">
        <f>CP217-CO217</f>
        <v>536.36807339712379</v>
      </c>
      <c r="CR217" s="4">
        <f>IF(CR216-CQ217&lt;0,0,CR216-CQ217)</f>
        <v>418303.99912943394</v>
      </c>
      <c r="CS217" s="6">
        <f>IF(CR216&lt;1,"",CS216+1)</f>
        <v>180</v>
      </c>
    </row>
    <row r="218" spans="1:97" hidden="1" x14ac:dyDescent="0.25">
      <c r="A218" s="6"/>
      <c r="B218" s="20">
        <f>IF(M217&lt;1,"",$E$7)</f>
        <v>0.05</v>
      </c>
      <c r="C218" s="17">
        <f>IF(M217&lt;1,0,(M217*(B218*30)/360))</f>
        <v>1414.2480964136694</v>
      </c>
      <c r="D218" s="19">
        <f>IF(M217 &gt; 1, IF(M217-D217&lt;1,(M217+C218),$E$9), 0)</f>
        <v>2684.1081150606951</v>
      </c>
      <c r="E218" s="17">
        <f>IF(D218&lt;M217,IF(M217&lt;1,"",$E$16),IF(D218&lt;E217,0,D218-(M217+C218)))</f>
        <v>0</v>
      </c>
      <c r="F218" s="17"/>
      <c r="G218" s="17"/>
      <c r="H218" s="17"/>
      <c r="I218" s="17"/>
      <c r="J218" s="17"/>
      <c r="K218" s="17">
        <f>IF(M217&gt;1,IF(K206&gt;1,IF(M217&lt;$E$17,(M217-D218+C218),K206),0),0)</f>
        <v>0</v>
      </c>
      <c r="L218" s="17">
        <f>IF(M217&lt;1,0,IF((D218+E218+K218)-C218&gt;=(M217),(M217),(D218+E218+K218)-C218))</f>
        <v>1269.8600186470258</v>
      </c>
      <c r="M218" s="18">
        <f>IF(M217-L218&lt;1,0,M217-L218)</f>
        <v>338149.68312063359</v>
      </c>
      <c r="N218" s="17"/>
      <c r="Q218" s="7"/>
      <c r="R218" s="11"/>
      <c r="S218" s="23">
        <f>S217-($S$217-$S$229)/12</f>
        <v>277626.3082266936</v>
      </c>
      <c r="T218" s="13"/>
      <c r="U218" s="10">
        <f>CM212</f>
        <v>0</v>
      </c>
      <c r="V218" s="9"/>
      <c r="W218" s="12">
        <f>SUM($C$38:C218)</f>
        <v>323973.25194661907</v>
      </c>
      <c r="X218" s="11"/>
      <c r="Y218" s="10">
        <f>SUM($CH$30:CH212)</f>
        <v>32940.465450647702</v>
      </c>
      <c r="Z218" s="9"/>
      <c r="AA218" s="9"/>
      <c r="AB218" s="9"/>
      <c r="AG218" s="1" t="s">
        <v>0</v>
      </c>
      <c r="CF218">
        <f>SUM(CF217+1)</f>
        <v>187</v>
      </c>
      <c r="CG218" s="22" t="str">
        <f>IF(CM217&lt;1,"",$CJ$7)</f>
        <v/>
      </c>
      <c r="CH218" s="21" t="str">
        <f>IF(CM217&lt;1,"",(CM217*(CG218*30)/360))</f>
        <v/>
      </c>
      <c r="CI218" s="5" t="str">
        <f>IF(CM217&lt;1,"",$CJ$9)</f>
        <v/>
      </c>
      <c r="CJ218" s="21" t="str">
        <f>IF(CM217&lt;1,"",$CJ$12)</f>
        <v/>
      </c>
      <c r="CK218" s="21">
        <f>IF(CM217&lt;1,0,CK206)</f>
        <v>0</v>
      </c>
      <c r="CL218" s="21">
        <f>IF(CM217&lt;1,0,(CI218+CJ218+CK218)-CH218)</f>
        <v>0</v>
      </c>
      <c r="CM218" s="21">
        <f>IF(CM217-CL218&lt;1,0,CM217-CL218)</f>
        <v>0</v>
      </c>
      <c r="CO218" s="4">
        <f>(CR217*($CO$36*13.85))/360</f>
        <v>804.65422054759176</v>
      </c>
      <c r="CP218" s="5">
        <f>$D$38/2</f>
        <v>1342.0540575303476</v>
      </c>
      <c r="CQ218" s="5">
        <f>CP218-CO218</f>
        <v>537.3998369827558</v>
      </c>
      <c r="CR218" s="4">
        <f>IF(CR217-CQ218&lt;0,0,CR217-CQ218)</f>
        <v>417766.59929245117</v>
      </c>
      <c r="CS218" s="6">
        <f>IF(CR217&lt;1,"",CS217+1)</f>
        <v>181</v>
      </c>
    </row>
    <row r="219" spans="1:97" hidden="1" x14ac:dyDescent="0.25">
      <c r="A219" s="6"/>
      <c r="B219" s="20">
        <f>IF(M218&lt;1,"",$E$7)</f>
        <v>0.05</v>
      </c>
      <c r="C219" s="17">
        <f>IF(M218&lt;1,0,(M218*(B219*30)/360))</f>
        <v>1408.95701300264</v>
      </c>
      <c r="D219" s="19">
        <f>IF(M218 &gt; 1, IF(M218-D218&lt;1,(M218+C219),$E$9), 0)</f>
        <v>2684.1081150606951</v>
      </c>
      <c r="E219" s="17">
        <f>IF(D219&lt;M218,IF(M218&lt;1,"",$E$16),IF(D219&lt;E218,0,D219-(M218+C219)))</f>
        <v>0</v>
      </c>
      <c r="F219" s="17"/>
      <c r="G219" s="17"/>
      <c r="H219" s="17"/>
      <c r="I219" s="17"/>
      <c r="J219" s="17"/>
      <c r="K219" s="17">
        <f>IF(K207 &gt; 1, IF(M218&lt;$E$17,(M218-D219+C219),K207), 0)</f>
        <v>0</v>
      </c>
      <c r="L219" s="17">
        <f>IF(M218&lt;1,0,IF((D219+E219+K219)-C219&gt;=(M218),(M218),(D219+E219+K219)-C219))</f>
        <v>1275.1511020580551</v>
      </c>
      <c r="M219" s="18">
        <f>IF(M218-L219&lt;1,0,M218-L219)</f>
        <v>336874.53201857553</v>
      </c>
      <c r="N219" s="17"/>
      <c r="Q219" s="7"/>
      <c r="R219" s="11"/>
      <c r="S219" s="23">
        <f>S218-($S$217-$S$229)/12</f>
        <v>275840.49622677959</v>
      </c>
      <c r="T219" s="13"/>
      <c r="U219" s="10">
        <f>CM213</f>
        <v>0</v>
      </c>
      <c r="V219" s="9"/>
      <c r="W219" s="12">
        <f>SUM($C$38:C219)</f>
        <v>325382.20895962173</v>
      </c>
      <c r="X219" s="11"/>
      <c r="Y219" s="10">
        <f>SUM($CH$30:CH213)</f>
        <v>32940.465450647702</v>
      </c>
      <c r="Z219" s="9"/>
      <c r="AA219" s="9"/>
      <c r="AB219" s="9"/>
      <c r="AG219" s="1" t="s">
        <v>0</v>
      </c>
      <c r="CF219">
        <f>SUM(CF218+1)</f>
        <v>188</v>
      </c>
      <c r="CG219" s="22" t="str">
        <f>IF(CM218&lt;1,"",$CJ$7)</f>
        <v/>
      </c>
      <c r="CH219" s="21" t="str">
        <f>IF(CM218&lt;1,"",(CM218*(CG219*30)/360))</f>
        <v/>
      </c>
      <c r="CI219" s="5" t="str">
        <f>IF(CM218&lt;1,"",$CJ$9)</f>
        <v/>
      </c>
      <c r="CJ219" s="21" t="str">
        <f>IF(CM218&lt;1,"",$CJ$12)</f>
        <v/>
      </c>
      <c r="CK219" s="21">
        <f>IF(CM218&lt;1,0,CK207)</f>
        <v>0</v>
      </c>
      <c r="CL219" s="21">
        <f>IF(CM218&lt;1,0,(CI219+CJ219+CK219)-CH219)</f>
        <v>0</v>
      </c>
      <c r="CM219" s="21">
        <f>IF(CM218-CL219&lt;1,0,CM218-CL219)</f>
        <v>0</v>
      </c>
      <c r="CO219" s="4">
        <f>(CR218*($CO$36*13.85))/360</f>
        <v>803.62047225006233</v>
      </c>
      <c r="CP219" s="5">
        <f>$D$38/2</f>
        <v>1342.0540575303476</v>
      </c>
      <c r="CQ219" s="5">
        <f>CP219-CO219</f>
        <v>538.43358528028523</v>
      </c>
      <c r="CR219" s="4">
        <f>IF(CR218-CQ219&lt;0,0,CR218-CQ219)</f>
        <v>417228.16570717091</v>
      </c>
      <c r="CS219" s="6">
        <f>IF(CR218&lt;1,"",CS218+1)</f>
        <v>182</v>
      </c>
    </row>
    <row r="220" spans="1:97" hidden="1" x14ac:dyDescent="0.25">
      <c r="A220" s="6"/>
      <c r="B220" s="20">
        <f>IF(M219&lt;1,"",$E$7)</f>
        <v>0.05</v>
      </c>
      <c r="C220" s="17">
        <f>IF(M219&lt;1,0,(M219*(B220*30)/360))</f>
        <v>1403.6438834107312</v>
      </c>
      <c r="D220" s="19">
        <f>IF(M219 &gt; 1, IF(M219-D219&lt;1,(M219+C220),$E$9), 0)</f>
        <v>2684.1081150606951</v>
      </c>
      <c r="E220" s="17">
        <f>IF(D220&lt;M219,IF(M219&lt;1,"",$E$16),IF(D220&lt;E219,0,D220-(M219+C220)))</f>
        <v>0</v>
      </c>
      <c r="F220" s="17"/>
      <c r="G220" s="17"/>
      <c r="H220" s="17"/>
      <c r="I220" s="17"/>
      <c r="J220" s="17"/>
      <c r="K220" s="17">
        <f>IF(K208 &gt; 1, IF(M219&lt;$E$17,(M219-D220+C220),K208), 0)</f>
        <v>0</v>
      </c>
      <c r="L220" s="17">
        <f>IF(M219&lt;1,0,IF((D220+E220+K220)-C220&gt;=(M219),(M219),(D220+E220+K220)-C220))</f>
        <v>1280.4642316499639</v>
      </c>
      <c r="M220" s="18">
        <f>IF(M219-L220&lt;1,0,M219-L220)</f>
        <v>335594.06778692559</v>
      </c>
      <c r="N220" s="17"/>
      <c r="Q220" s="7"/>
      <c r="R220" s="11"/>
      <c r="S220" s="23">
        <f>S219-($S$217-$S$229)/12</f>
        <v>274054.68422686559</v>
      </c>
      <c r="T220" s="13"/>
      <c r="U220" s="10">
        <f>CM214</f>
        <v>0</v>
      </c>
      <c r="V220" s="9"/>
      <c r="W220" s="12">
        <f>SUM($C$38:C220)</f>
        <v>326785.85284303245</v>
      </c>
      <c r="X220" s="11"/>
      <c r="Y220" s="10">
        <f>SUM($CH$30:CH214)</f>
        <v>32940.465450647702</v>
      </c>
      <c r="Z220" s="9"/>
      <c r="AA220" s="9"/>
      <c r="AB220" s="9"/>
      <c r="AG220" s="1" t="s">
        <v>0</v>
      </c>
      <c r="CF220">
        <f>SUM(CF219+1)</f>
        <v>189</v>
      </c>
      <c r="CG220" s="22" t="str">
        <f>IF(CM219&lt;1,"",$CJ$7)</f>
        <v/>
      </c>
      <c r="CH220" s="21" t="str">
        <f>IF(CM219&lt;1,"",(CM219*(CG220*30)/360))</f>
        <v/>
      </c>
      <c r="CI220" s="5" t="str">
        <f>IF(CM219&lt;1,"",$CJ$9)</f>
        <v/>
      </c>
      <c r="CJ220" s="21" t="str">
        <f>IF(CM219&lt;1,"",$CJ$12)</f>
        <v/>
      </c>
      <c r="CK220" s="21">
        <f>IF(CM219&lt;1,0,CK208)</f>
        <v>0</v>
      </c>
      <c r="CL220" s="21">
        <f>IF(CM219&lt;1,0,(CI220+CJ220+CK220)-CH220)</f>
        <v>0</v>
      </c>
      <c r="CM220" s="21">
        <f>IF(CM219-CL220&lt;1,0,CM219-CL220)</f>
        <v>0</v>
      </c>
      <c r="CO220" s="4">
        <f>(CR219*($CO$36*13.85))/360</f>
        <v>802.58473542282184</v>
      </c>
      <c r="CP220" s="5">
        <f>$D$38/2</f>
        <v>1342.0540575303476</v>
      </c>
      <c r="CQ220" s="5">
        <f>CP220-CO220</f>
        <v>539.46932210752573</v>
      </c>
      <c r="CR220" s="4">
        <f>IF(CR219-CQ220&lt;0,0,CR219-CQ220)</f>
        <v>416688.69638506341</v>
      </c>
      <c r="CS220" s="6">
        <f>IF(CR219&lt;1,"",CS219+1)</f>
        <v>183</v>
      </c>
    </row>
    <row r="221" spans="1:97" hidden="1" x14ac:dyDescent="0.25">
      <c r="A221" s="6"/>
      <c r="B221" s="20">
        <f>IF(M220&lt;1,"",$E$7)</f>
        <v>0.05</v>
      </c>
      <c r="C221" s="17">
        <f>IF(M220&lt;1,0,(M220*(B221*30)/360))</f>
        <v>1398.3086157788566</v>
      </c>
      <c r="D221" s="19">
        <f>IF(M220 &gt; 1, IF(M220-D220&lt;1,(M220+C221),$E$9), 0)</f>
        <v>2684.1081150606951</v>
      </c>
      <c r="E221" s="17">
        <f>IF(D221&lt;M220,IF(M220&lt;1,"",$E$16),IF(D221&lt;E220,0,D221-(M220+C221)))</f>
        <v>0</v>
      </c>
      <c r="F221" s="17"/>
      <c r="G221" s="17"/>
      <c r="H221" s="17"/>
      <c r="I221" s="17"/>
      <c r="J221" s="17"/>
      <c r="K221" s="17">
        <f>IF(K209 &gt; 1, IF(M220&lt;$E$17,(M220-D221+C221),K209), 0)</f>
        <v>0</v>
      </c>
      <c r="L221" s="17">
        <f>IF(M220&lt;1,0,IF((D221+E221+K221)-C221&gt;=(M220),(M220),(D221+E221+K221)-C221))</f>
        <v>1285.7994992818385</v>
      </c>
      <c r="M221" s="18">
        <f>IF(M220-L221&lt;1,0,M220-L221)</f>
        <v>334308.26828764373</v>
      </c>
      <c r="N221" s="17"/>
      <c r="Q221" s="7"/>
      <c r="R221" s="11"/>
      <c r="S221" s="23">
        <f>S220-($S$217-$S$229)/12</f>
        <v>272268.87222695159</v>
      </c>
      <c r="T221" s="13"/>
      <c r="U221" s="10">
        <f>CM215</f>
        <v>0</v>
      </c>
      <c r="V221" s="9"/>
      <c r="W221" s="12">
        <f>SUM($C$38:C221)</f>
        <v>328184.16145881132</v>
      </c>
      <c r="X221" s="11"/>
      <c r="Y221" s="10">
        <f>SUM($CH$30:CH215)</f>
        <v>32940.465450647702</v>
      </c>
      <c r="Z221" s="9"/>
      <c r="AA221" s="9"/>
      <c r="AB221" s="9"/>
      <c r="AG221" s="1" t="s">
        <v>0</v>
      </c>
      <c r="CF221">
        <f>SUM(CF220+1)</f>
        <v>190</v>
      </c>
      <c r="CG221" s="22" t="str">
        <f>IF(CM220&lt;1,"",$CJ$7)</f>
        <v/>
      </c>
      <c r="CH221" s="21" t="str">
        <f>IF(CM220&lt;1,"",(CM220*(CG221*30)/360))</f>
        <v/>
      </c>
      <c r="CI221" s="5" t="str">
        <f>IF(CM220&lt;1,"",$CJ$9)</f>
        <v/>
      </c>
      <c r="CJ221" s="21" t="str">
        <f>IF(CM220&lt;1,"",$CJ$12)</f>
        <v/>
      </c>
      <c r="CK221" s="21">
        <f>IF(CM220&lt;1,0,CK209)</f>
        <v>0</v>
      </c>
      <c r="CL221" s="21">
        <f>IF(CM220&lt;1,0,(CI221+CJ221+CK221)-CH221)</f>
        <v>0</v>
      </c>
      <c r="CM221" s="21">
        <f>IF(CM220-CL221&lt;1,0,CM220-CL221)</f>
        <v>0</v>
      </c>
      <c r="CO221" s="4">
        <f>(CR220*($CO$36*13.85))/360</f>
        <v>801.54700624071234</v>
      </c>
      <c r="CP221" s="5">
        <f>$D$38/2</f>
        <v>1342.0540575303476</v>
      </c>
      <c r="CQ221" s="5">
        <f>CP221-CO221</f>
        <v>540.50705128963523</v>
      </c>
      <c r="CR221" s="4">
        <f>IF(CR220-CQ221&lt;0,0,CR220-CQ221)</f>
        <v>416148.18933377374</v>
      </c>
      <c r="CS221" s="6">
        <f>IF(CR220&lt;1,"",CS220+1)</f>
        <v>184</v>
      </c>
    </row>
    <row r="222" spans="1:97" hidden="1" x14ac:dyDescent="0.25">
      <c r="A222" s="6"/>
      <c r="B222" s="20">
        <f>IF(M221&lt;1,"",$E$7)</f>
        <v>0.05</v>
      </c>
      <c r="C222" s="17">
        <f>IF(M221&lt;1,0,(M221*(B222*30)/360))</f>
        <v>1392.9511178651821</v>
      </c>
      <c r="D222" s="19">
        <f>IF(M221 &gt; 1, IF(M221-D221&lt;1,(M221+C222),$E$9), 0)</f>
        <v>2684.1081150606951</v>
      </c>
      <c r="E222" s="17">
        <f>IF(D222&lt;M221,IF(M221&lt;1,"",$E$16),IF(D222&lt;E221,0,D222-(M221+C222)))</f>
        <v>0</v>
      </c>
      <c r="F222" s="17"/>
      <c r="G222" s="17"/>
      <c r="H222" s="17"/>
      <c r="I222" s="17"/>
      <c r="J222" s="17"/>
      <c r="K222" s="17">
        <f>IF(K210 &gt; 1, IF(M221&lt;$E$17,(M221-D222+C222),K210), 0)</f>
        <v>0</v>
      </c>
      <c r="L222" s="17">
        <f>IF(M221&lt;1,0,IF((D222+E222+K222)-C222&gt;=(M221),(M221),(D222+E222+K222)-C222))</f>
        <v>1291.156997195513</v>
      </c>
      <c r="M222" s="18">
        <f>IF(M221-L222&lt;1,0,M221-L222)</f>
        <v>333017.11129044823</v>
      </c>
      <c r="N222" s="17"/>
      <c r="Q222" s="7"/>
      <c r="R222" s="11"/>
      <c r="S222" s="23">
        <f>S221-($S$217-$S$229)/12</f>
        <v>270483.06022703758</v>
      </c>
      <c r="T222" s="13"/>
      <c r="U222" s="10">
        <f>CM216</f>
        <v>0</v>
      </c>
      <c r="V222" s="9"/>
      <c r="W222" s="12">
        <f>SUM($C$38:C222)</f>
        <v>329577.11257667647</v>
      </c>
      <c r="X222" s="11"/>
      <c r="Y222" s="10">
        <f>SUM($CH$30:CH216)</f>
        <v>32940.465450647702</v>
      </c>
      <c r="Z222" s="9"/>
      <c r="AA222" s="9"/>
      <c r="AB222" s="9"/>
      <c r="AG222" s="1" t="s">
        <v>0</v>
      </c>
      <c r="CF222">
        <f>SUM(CF221+1)</f>
        <v>191</v>
      </c>
      <c r="CG222" s="22" t="str">
        <f>IF(CM221&lt;1,"",$CJ$7)</f>
        <v/>
      </c>
      <c r="CH222" s="21" t="str">
        <f>IF(CM221&lt;1,"",(CM221*(CG222*30)/360))</f>
        <v/>
      </c>
      <c r="CI222" s="5" t="str">
        <f>IF(CM221&lt;1,"",$CJ$9)</f>
        <v/>
      </c>
      <c r="CJ222" s="21" t="str">
        <f>IF(CM221&lt;1,"",$CJ$12)</f>
        <v/>
      </c>
      <c r="CK222" s="21">
        <f>IF(CM221&lt;1,0,CK210)</f>
        <v>0</v>
      </c>
      <c r="CL222" s="21">
        <f>IF(CM221&lt;1,0,(CI222+CJ222+CK222)-CH222)</f>
        <v>0</v>
      </c>
      <c r="CM222" s="21">
        <f>IF(CM221-CL222&lt;1,0,CM221-CL222)</f>
        <v>0</v>
      </c>
      <c r="CO222" s="4">
        <f>(CR221*($CO$36*13.85))/360</f>
        <v>800.50728087121763</v>
      </c>
      <c r="CP222" s="5">
        <f>$D$38/2</f>
        <v>1342.0540575303476</v>
      </c>
      <c r="CQ222" s="5">
        <f>CP222-CO222</f>
        <v>541.54677665912993</v>
      </c>
      <c r="CR222" s="4">
        <f>IF(CR221-CQ222&lt;0,0,CR221-CQ222)</f>
        <v>415606.6425571146</v>
      </c>
      <c r="CS222" s="6">
        <f>IF(CR221&lt;1,"",CS221+1)</f>
        <v>185</v>
      </c>
    </row>
    <row r="223" spans="1:97" hidden="1" x14ac:dyDescent="0.25">
      <c r="A223" s="6"/>
      <c r="B223" s="20">
        <f>IF(M222&lt;1,"",$E$7)</f>
        <v>0.05</v>
      </c>
      <c r="C223" s="17">
        <f>IF(M222&lt;1,0,(M222*(B223*30)/360))</f>
        <v>1387.5712970435343</v>
      </c>
      <c r="D223" s="19">
        <f>IF(M222 &gt; 1, IF(M222-D222&lt;1,(M222+C223),$E$9), 0)</f>
        <v>2684.1081150606951</v>
      </c>
      <c r="E223" s="17">
        <f>IF(D223&lt;M222,IF(M222&lt;1,"",$E$16),IF(D223&lt;E222,0,D223-(M222+C223)))</f>
        <v>0</v>
      </c>
      <c r="F223" s="17"/>
      <c r="G223" s="17"/>
      <c r="H223" s="17"/>
      <c r="I223" s="17"/>
      <c r="J223" s="17"/>
      <c r="K223" s="17">
        <f>IF(K211 &gt; 1, IF(M222&lt;$E$17,(M222-D223+C223),K211), 0)</f>
        <v>0</v>
      </c>
      <c r="L223" s="17">
        <f>IF(M222&lt;1,0,IF((D223+E223+K223)-C223&gt;=(M222),(M222),(D223+E223+K223)-C223))</f>
        <v>1296.5368180171608</v>
      </c>
      <c r="M223" s="18">
        <f>IF(M222-L223&lt;1,0,M222-L223)</f>
        <v>331720.57447243109</v>
      </c>
      <c r="N223" s="17"/>
      <c r="Q223" s="7"/>
      <c r="R223" s="11"/>
      <c r="S223" s="23">
        <f>S222-($S$217-$S$229)/12</f>
        <v>268697.24822712358</v>
      </c>
      <c r="T223" s="13"/>
      <c r="U223" s="10">
        <f>CM217</f>
        <v>0</v>
      </c>
      <c r="V223" s="9"/>
      <c r="W223" s="12">
        <f>SUM($C$38:C223)</f>
        <v>330964.68387372</v>
      </c>
      <c r="X223" s="11"/>
      <c r="Y223" s="10">
        <f>SUM($CH$30:CH217)</f>
        <v>32940.465450647702</v>
      </c>
      <c r="Z223" s="9"/>
      <c r="AA223" s="9"/>
      <c r="AB223" s="9"/>
      <c r="AG223" s="1" t="s">
        <v>0</v>
      </c>
      <c r="CF223">
        <f>SUM(CF222+1)</f>
        <v>192</v>
      </c>
      <c r="CG223" s="22" t="str">
        <f>IF(CM222&lt;1,"",$CJ$7)</f>
        <v/>
      </c>
      <c r="CH223" s="21" t="str">
        <f>IF(CM222&lt;1,"",(CM222*(CG223*30)/360))</f>
        <v/>
      </c>
      <c r="CI223" s="5" t="str">
        <f>IF(CM222&lt;1,"",$CJ$9)</f>
        <v/>
      </c>
      <c r="CJ223" s="21" t="str">
        <f>IF(CM222&lt;1,"",$CJ$12)</f>
        <v/>
      </c>
      <c r="CK223" s="21">
        <f>IF(CM222&lt;1,0,CK211)</f>
        <v>0</v>
      </c>
      <c r="CL223" s="21">
        <f>IF(CM222&lt;1,0,(CI223+CJ223+CK223)-CH223)</f>
        <v>0</v>
      </c>
      <c r="CM223" s="21">
        <f>IF(CM222-CL223&lt;1,0,CM222-CL223)</f>
        <v>0</v>
      </c>
      <c r="CO223" s="4">
        <f>(CR222*($CO$36*13.85))/360</f>
        <v>799.46555547444962</v>
      </c>
      <c r="CP223" s="5">
        <f>$D$38/2</f>
        <v>1342.0540575303476</v>
      </c>
      <c r="CQ223" s="5">
        <f>CP223-CO223</f>
        <v>542.58850205589795</v>
      </c>
      <c r="CR223" s="4">
        <f>IF(CR222-CQ223&lt;0,0,CR222-CQ223)</f>
        <v>415064.05405505869</v>
      </c>
      <c r="CS223" s="6">
        <f>IF(CR222&lt;1,"",CS222+1)</f>
        <v>186</v>
      </c>
    </row>
    <row r="224" spans="1:97" hidden="1" x14ac:dyDescent="0.25">
      <c r="A224" s="6"/>
      <c r="B224" s="20">
        <f>IF(M223&lt;1,"",$E$7)</f>
        <v>0.05</v>
      </c>
      <c r="C224" s="17">
        <f>IF(M223&lt;1,0,(M223*(B224*30)/360))</f>
        <v>1382.1690603017962</v>
      </c>
      <c r="D224" s="19">
        <f>IF(M223 &gt; 1, IF(M223-D223&lt;1,(M223+C224),$E$9), 0)</f>
        <v>2684.1081150606951</v>
      </c>
      <c r="E224" s="17">
        <f>IF(D224&lt;M223,IF(M223&lt;1,"",$E$16),IF(D224&lt;E223,0,D224-(M223+C224)))</f>
        <v>0</v>
      </c>
      <c r="F224" s="17"/>
      <c r="G224" s="17"/>
      <c r="H224" s="17"/>
      <c r="I224" s="17"/>
      <c r="J224" s="17"/>
      <c r="K224" s="17">
        <f>IF(K212 &gt; 1, IF(M223&lt;$E$17,(M223-D224+C224),K212), 0)</f>
        <v>0</v>
      </c>
      <c r="L224" s="17">
        <f>IF(M223&lt;1,0,IF((D224+E224+K224)-C224&gt;=(M223),(M223),(D224+E224+K224)-C224))</f>
        <v>1301.9390547588989</v>
      </c>
      <c r="M224" s="18">
        <f>IF(M223-L224&lt;1,0,M223-L224)</f>
        <v>330418.63541767222</v>
      </c>
      <c r="N224" s="17"/>
      <c r="Q224" s="7"/>
      <c r="R224" s="11"/>
      <c r="S224" s="23">
        <f>S223-($S$217-$S$229)/12</f>
        <v>266911.43622720958</v>
      </c>
      <c r="T224" s="13"/>
      <c r="U224" s="10">
        <f>CM218</f>
        <v>0</v>
      </c>
      <c r="V224" s="9"/>
      <c r="W224" s="12">
        <f>SUM($C$38:C224)</f>
        <v>332346.85293402179</v>
      </c>
      <c r="X224" s="11"/>
      <c r="Y224" s="10">
        <f>SUM($CH$30:CH218)</f>
        <v>32940.465450647702</v>
      </c>
      <c r="Z224" s="9"/>
      <c r="AA224" s="9"/>
      <c r="AB224" s="9"/>
      <c r="AG224" s="1" t="s">
        <v>0</v>
      </c>
      <c r="CF224">
        <f>SUM(CF223+1)</f>
        <v>193</v>
      </c>
      <c r="CG224" s="22" t="str">
        <f>IF(CM223&lt;1,"",$CJ$7)</f>
        <v/>
      </c>
      <c r="CH224" s="21" t="str">
        <f>IF(CM223&lt;1,"",(CM223*(CG224*30)/360))</f>
        <v/>
      </c>
      <c r="CI224" s="5" t="str">
        <f>IF(CM223&lt;1,"",$CJ$9)</f>
        <v/>
      </c>
      <c r="CJ224" s="21" t="str">
        <f>IF(CM223&lt;1,"",$CJ$12)</f>
        <v/>
      </c>
      <c r="CK224" s="21">
        <f>IF(CM223&lt;1,0,CK212)</f>
        <v>0</v>
      </c>
      <c r="CL224" s="21">
        <f>IF(CM223&lt;1,0,(CI224+CJ224+CK224)-CH224)</f>
        <v>0</v>
      </c>
      <c r="CM224" s="21">
        <f>IF(CM223-CL224&lt;1,0,CM223-CL224)</f>
        <v>0</v>
      </c>
      <c r="CO224" s="4">
        <f>(CR223*($CO$36*13.85))/360</f>
        <v>798.42182620313383</v>
      </c>
      <c r="CP224" s="5">
        <f>$D$38/2</f>
        <v>1342.0540575303476</v>
      </c>
      <c r="CQ224" s="5">
        <f>CP224-CO224</f>
        <v>543.63223132721373</v>
      </c>
      <c r="CR224" s="4">
        <f>IF(CR223-CQ224&lt;0,0,CR223-CQ224)</f>
        <v>414520.42182373145</v>
      </c>
      <c r="CS224" s="6">
        <f>IF(CR223&lt;1,"",CS223+1)</f>
        <v>187</v>
      </c>
    </row>
    <row r="225" spans="1:97" hidden="1" x14ac:dyDescent="0.25">
      <c r="A225" s="6"/>
      <c r="B225" s="20">
        <f>IF(M224&lt;1,"",$E$7)</f>
        <v>0.05</v>
      </c>
      <c r="C225" s="17">
        <f>IF(M224&lt;1,0,(M224*(B225*30)/360))</f>
        <v>1376.744314240301</v>
      </c>
      <c r="D225" s="19">
        <f>IF(M224 &gt; 1, IF(M224-D224&lt;1,(M224+C225),$E$9), 0)</f>
        <v>2684.1081150606951</v>
      </c>
      <c r="E225" s="17">
        <f>IF(D225&lt;M224,IF(M224&lt;1,"",$E$16),IF(D225&lt;E224,0,D225-(M224+C225)))</f>
        <v>0</v>
      </c>
      <c r="F225" s="17"/>
      <c r="G225" s="17"/>
      <c r="H225" s="17"/>
      <c r="I225" s="17"/>
      <c r="J225" s="17"/>
      <c r="K225" s="17">
        <f>IF(K213 &gt; 1, IF(M224&lt;$E$17,(M224-D225+C225),K213), 0)</f>
        <v>0</v>
      </c>
      <c r="L225" s="17">
        <f>IF(M224&lt;1,0,IF((D225+E225+K225)-C225&gt;=(M224),(M224),(D225+E225+K225)-C225))</f>
        <v>1307.3638008203941</v>
      </c>
      <c r="M225" s="18">
        <f>IF(M224-L225&lt;1,0,M224-L225)</f>
        <v>329111.27161685185</v>
      </c>
      <c r="N225" s="17"/>
      <c r="Q225" s="7"/>
      <c r="R225" s="11"/>
      <c r="S225" s="23">
        <f>S224-($S$217-$S$229)/12</f>
        <v>265125.62422729557</v>
      </c>
      <c r="T225" s="13"/>
      <c r="U225" s="10">
        <f>CM219</f>
        <v>0</v>
      </c>
      <c r="V225" s="9"/>
      <c r="W225" s="12">
        <f>SUM($C$38:C225)</f>
        <v>333723.59724826209</v>
      </c>
      <c r="X225" s="11"/>
      <c r="Y225" s="10">
        <f>SUM($CH$30:CH219)</f>
        <v>32940.465450647702</v>
      </c>
      <c r="Z225" s="9"/>
      <c r="AA225" s="9"/>
      <c r="AB225" s="9"/>
      <c r="AG225" s="1" t="s">
        <v>0</v>
      </c>
      <c r="CF225">
        <f>SUM(CF224+1)</f>
        <v>194</v>
      </c>
      <c r="CG225" s="22" t="str">
        <f>IF(CM224&lt;1,"",$CJ$7)</f>
        <v/>
      </c>
      <c r="CH225" s="21" t="str">
        <f>IF(CM224&lt;1,"",(CM224*(CG225*30)/360))</f>
        <v/>
      </c>
      <c r="CI225" s="5" t="str">
        <f>IF(CM224&lt;1,"",$CJ$9)</f>
        <v/>
      </c>
      <c r="CJ225" s="21" t="str">
        <f>IF(CM224&lt;1,"",$CJ$12)</f>
        <v/>
      </c>
      <c r="CK225" s="21">
        <f>IF(CM224&lt;1,0,CK213)</f>
        <v>0</v>
      </c>
      <c r="CL225" s="21">
        <f>IF(CM224&lt;1,0,(CI225+CJ225+CK225)-CH225)</f>
        <v>0</v>
      </c>
      <c r="CM225" s="21">
        <f>IF(CM224-CL225&lt;1,0,CM224-CL225)</f>
        <v>0</v>
      </c>
      <c r="CO225" s="4">
        <f>(CR224*($CO$36*13.85))/360</f>
        <v>797.37608920259459</v>
      </c>
      <c r="CP225" s="5">
        <f>$D$38/2</f>
        <v>1342.0540575303476</v>
      </c>
      <c r="CQ225" s="5">
        <f>CP225-CO225</f>
        <v>544.67796832775298</v>
      </c>
      <c r="CR225" s="4">
        <f>IF(CR224-CQ225&lt;0,0,CR224-CQ225)</f>
        <v>413975.74385540368</v>
      </c>
      <c r="CS225" s="6">
        <f>IF(CR224&lt;1,"",CS224+1)</f>
        <v>188</v>
      </c>
    </row>
    <row r="226" spans="1:97" hidden="1" x14ac:dyDescent="0.25">
      <c r="A226" s="6"/>
      <c r="B226" s="20">
        <f>IF(M225&lt;1,"",$E$7)</f>
        <v>0.05</v>
      </c>
      <c r="C226" s="17">
        <f>IF(M225&lt;1,0,(M225*(B226*30)/360))</f>
        <v>1371.2969650702159</v>
      </c>
      <c r="D226" s="19">
        <f>IF(M225 &gt; 1, IF(M225-D225&lt;1,(M225+C226),$E$9), 0)</f>
        <v>2684.1081150606951</v>
      </c>
      <c r="E226" s="17">
        <f>IF(D226&lt;M225,IF(M225&lt;1,"",$E$16),IF(D226&lt;E225,0,D226-(M225+C226)))</f>
        <v>0</v>
      </c>
      <c r="F226" s="17"/>
      <c r="G226" s="17"/>
      <c r="H226" s="17"/>
      <c r="I226" s="17"/>
      <c r="J226" s="17"/>
      <c r="K226" s="17">
        <f>IF(K214 &gt; 1, IF(M225&lt;$E$17,(M225-D226+C226),K214), 0)</f>
        <v>0</v>
      </c>
      <c r="L226" s="17">
        <f>IF(M225&lt;1,0,IF((D226+E226+K226)-C226&gt;=(M225),(M225),(D226+E226+K226)-C226))</f>
        <v>1312.8111499904792</v>
      </c>
      <c r="M226" s="18">
        <f>IF(M225-L226&lt;1,0,M225-L226)</f>
        <v>327798.46046686138</v>
      </c>
      <c r="N226" s="17"/>
      <c r="Q226" s="7"/>
      <c r="R226" s="11"/>
      <c r="S226" s="23">
        <f>S225-($S$217-$S$229)/12</f>
        <v>263339.81222738157</v>
      </c>
      <c r="T226" s="13"/>
      <c r="U226" s="10">
        <f>CM220</f>
        <v>0</v>
      </c>
      <c r="V226" s="9"/>
      <c r="W226" s="12">
        <f>SUM($C$38:C226)</f>
        <v>335094.89421333233</v>
      </c>
      <c r="X226" s="11"/>
      <c r="Y226" s="10">
        <f>SUM($CH$30:CH220)</f>
        <v>32940.465450647702</v>
      </c>
      <c r="Z226" s="9"/>
      <c r="AA226" s="9"/>
      <c r="AB226" s="9"/>
      <c r="AG226" s="1" t="s">
        <v>0</v>
      </c>
      <c r="CF226">
        <f>SUM(CF225+1)</f>
        <v>195</v>
      </c>
      <c r="CG226" s="22" t="str">
        <f>IF(CM225&lt;1,"",$CJ$7)</f>
        <v/>
      </c>
      <c r="CH226" s="21" t="str">
        <f>IF(CM225&lt;1,"",(CM225*(CG226*30)/360))</f>
        <v/>
      </c>
      <c r="CI226" s="5" t="str">
        <f>IF(CM225&lt;1,"",$CJ$9)</f>
        <v/>
      </c>
      <c r="CJ226" s="21" t="str">
        <f>IF(CM225&lt;1,"",$CJ$12)</f>
        <v/>
      </c>
      <c r="CK226" s="21">
        <f>IF(CM225&lt;1,0,CK214)</f>
        <v>0</v>
      </c>
      <c r="CL226" s="21">
        <f>IF(CM225&lt;1,0,(CI226+CJ226+CK226)-CH226)</f>
        <v>0</v>
      </c>
      <c r="CM226" s="21">
        <f>IF(CM225-CL226&lt;1,0,CM225-CL226)</f>
        <v>0</v>
      </c>
      <c r="CO226" s="4">
        <f>(CR225*($CO$36*13.85))/360</f>
        <v>796.32834061074186</v>
      </c>
      <c r="CP226" s="5">
        <f>$D$38/2</f>
        <v>1342.0540575303476</v>
      </c>
      <c r="CQ226" s="5">
        <f>CP226-CO226</f>
        <v>545.7257169196057</v>
      </c>
      <c r="CR226" s="4">
        <f>IF(CR225-CQ226&lt;0,0,CR225-CQ226)</f>
        <v>413430.0181384841</v>
      </c>
      <c r="CS226" s="6">
        <f>IF(CR225&lt;1,"",CS225+1)</f>
        <v>189</v>
      </c>
    </row>
    <row r="227" spans="1:97" hidden="1" x14ac:dyDescent="0.25">
      <c r="A227" s="6"/>
      <c r="B227" s="20">
        <f>IF(M226&lt;1,"",$E$7)</f>
        <v>0.05</v>
      </c>
      <c r="C227" s="17">
        <f>IF(M226&lt;1,0,(M226*(B227*30)/360))</f>
        <v>1365.8269186119223</v>
      </c>
      <c r="D227" s="19">
        <f>IF(M226 &gt; 1, IF(M226-D226&lt;1,(M226+C227),$E$9), 0)</f>
        <v>2684.1081150606951</v>
      </c>
      <c r="E227" s="17">
        <f>IF(D227&lt;M226,IF(M226&lt;1,"",$E$16),IF(D227&lt;E226,0,D227-(M226+C227)))</f>
        <v>0</v>
      </c>
      <c r="F227" s="17"/>
      <c r="G227" s="17"/>
      <c r="H227" s="17"/>
      <c r="I227" s="17"/>
      <c r="J227" s="17"/>
      <c r="K227" s="17">
        <f>IF(K215 &gt; 1, IF(M226&lt;$E$17,(M226-D227+C227),K215), 0)</f>
        <v>0</v>
      </c>
      <c r="L227" s="17">
        <f>IF(M226&lt;1,0,IF((D227+E227+K227)-C227&gt;=(M226),(M226),(D227+E227+K227)-C227))</f>
        <v>1318.2811964487728</v>
      </c>
      <c r="M227" s="18">
        <f>IF(M226-L227&lt;1,0,M226-L227)</f>
        <v>326480.1792704126</v>
      </c>
      <c r="N227" s="17"/>
      <c r="Q227" s="7"/>
      <c r="R227" s="11"/>
      <c r="S227" s="23">
        <f>S226-($S$217-$S$229)/12</f>
        <v>261554.00022746756</v>
      </c>
      <c r="T227" s="13"/>
      <c r="U227" s="10">
        <f>CM221</f>
        <v>0</v>
      </c>
      <c r="V227" s="9"/>
      <c r="W227" s="12">
        <f>SUM($C$38:C227)</f>
        <v>336460.72113194427</v>
      </c>
      <c r="X227" s="11"/>
      <c r="Y227" s="10">
        <f>SUM($CH$30:CH221)</f>
        <v>32940.465450647702</v>
      </c>
      <c r="Z227" s="9"/>
      <c r="AA227" s="9"/>
      <c r="AB227" s="9"/>
      <c r="AG227" s="1" t="s">
        <v>0</v>
      </c>
      <c r="CF227">
        <f>SUM(CF226+1)</f>
        <v>196</v>
      </c>
      <c r="CG227" s="22" t="str">
        <f>IF(CM226&lt;1,"",$CJ$7)</f>
        <v/>
      </c>
      <c r="CH227" s="21" t="str">
        <f>IF(CM226&lt;1,"",(CM226*(CG227*30)/360))</f>
        <v/>
      </c>
      <c r="CI227" s="5" t="str">
        <f>IF(CM226&lt;1,"",$CJ$9)</f>
        <v/>
      </c>
      <c r="CJ227" s="21" t="str">
        <f>IF(CM226&lt;1,"",$CJ$12)</f>
        <v/>
      </c>
      <c r="CK227" s="21">
        <f>IF(CM226&lt;1,0,CK215)</f>
        <v>0</v>
      </c>
      <c r="CL227" s="21">
        <f>IF(CM226&lt;1,0,(CI227+CJ227+CK227)-CH227)</f>
        <v>0</v>
      </c>
      <c r="CM227" s="21">
        <f>IF(CM226-CL227&lt;1,0,CM226-CL227)</f>
        <v>0</v>
      </c>
      <c r="CO227" s="4">
        <f>(CR226*($CO$36*13.85))/360</f>
        <v>795.27857655805633</v>
      </c>
      <c r="CP227" s="5">
        <f>$D$38/2</f>
        <v>1342.0540575303476</v>
      </c>
      <c r="CQ227" s="5">
        <f>CP227-CO227</f>
        <v>546.77548097229123</v>
      </c>
      <c r="CR227" s="4">
        <f>IF(CR226-CQ227&lt;0,0,CR226-CQ227)</f>
        <v>412883.24265751179</v>
      </c>
      <c r="CS227" s="6">
        <f>IF(CR226&lt;1,"",CS226+1)</f>
        <v>190</v>
      </c>
    </row>
    <row r="228" spans="1:97" hidden="1" x14ac:dyDescent="0.25">
      <c r="A228" s="6"/>
      <c r="B228" s="20">
        <f>IF(M227&lt;1,"",$E$7)</f>
        <v>0.05</v>
      </c>
      <c r="C228" s="17">
        <f>IF(M227&lt;1,0,(M227*(B228*30)/360))</f>
        <v>1360.3340802933858</v>
      </c>
      <c r="D228" s="19">
        <f>IF(M227 &gt; 1, IF(M227-D227&lt;1,(M227+C228),$E$9), 0)</f>
        <v>2684.1081150606951</v>
      </c>
      <c r="E228" s="17">
        <f>IF(D228&lt;M227,IF(M227&lt;1,"",$E$16),IF(D228&lt;E227,0,D228-(M227+C228)))</f>
        <v>0</v>
      </c>
      <c r="F228" s="17"/>
      <c r="G228" s="17"/>
      <c r="H228" s="17"/>
      <c r="I228" s="17"/>
      <c r="J228" s="17"/>
      <c r="K228" s="17">
        <f>IF(K216 &gt; 1, IF(M227&lt;$E$17,(M227-D228+C228),K216), 0)</f>
        <v>0</v>
      </c>
      <c r="L228" s="17">
        <f>IF(M227&lt;1,0,IF((D228+E228+K228)-C228&gt;=(M227),(M227),(D228+E228+K228)-C228))</f>
        <v>1323.7740347673093</v>
      </c>
      <c r="M228" s="18">
        <f>IF(M227-L228&lt;1,0,M227-L228)</f>
        <v>325156.4052356453</v>
      </c>
      <c r="N228" s="17"/>
      <c r="Q228" s="7"/>
      <c r="R228" s="11"/>
      <c r="S228" s="23">
        <f>S227-($S$217-$S$229)/12</f>
        <v>259768.18822755356</v>
      </c>
      <c r="T228" s="13"/>
      <c r="U228" s="10">
        <f>CM222</f>
        <v>0</v>
      </c>
      <c r="V228" s="9"/>
      <c r="W228" s="12">
        <f>SUM($C$38:C228)</f>
        <v>337821.05521223764</v>
      </c>
      <c r="X228" s="11"/>
      <c r="Y228" s="10">
        <f>SUM($CH$30:CH222)</f>
        <v>32940.465450647702</v>
      </c>
      <c r="Z228" s="9"/>
      <c r="AA228" s="9"/>
      <c r="AB228" s="9"/>
      <c r="AG228" s="1" t="s">
        <v>0</v>
      </c>
      <c r="CF228">
        <f>SUM(CF227+1)</f>
        <v>197</v>
      </c>
      <c r="CG228" s="22" t="str">
        <f>IF(CM227&lt;1,"",$CJ$7)</f>
        <v/>
      </c>
      <c r="CH228" s="21" t="str">
        <f>IF(CM227&lt;1,"",(CM227*(CG228*30)/360))</f>
        <v/>
      </c>
      <c r="CI228" s="5" t="str">
        <f>IF(CM227&lt;1,"",$CJ$9)</f>
        <v/>
      </c>
      <c r="CJ228" s="21" t="str">
        <f>IF(CM227&lt;1,"",$CJ$12)</f>
        <v/>
      </c>
      <c r="CK228" s="21">
        <f>IF(CM227&lt;1,0,CK216)</f>
        <v>0</v>
      </c>
      <c r="CL228" s="21">
        <f>IF(CM227&lt;1,0,(CI228+CJ228+CK228)-CH228)</f>
        <v>0</v>
      </c>
      <c r="CM228" s="21">
        <f>IF(CM227-CL228&lt;1,0,CM227-CL228)</f>
        <v>0</v>
      </c>
      <c r="CO228" s="4">
        <f>(CR227*($CO$36*13.85))/360</f>
        <v>794.22679316757467</v>
      </c>
      <c r="CP228" s="5">
        <f>$D$38/2</f>
        <v>1342.0540575303476</v>
      </c>
      <c r="CQ228" s="5">
        <f>CP228-CO228</f>
        <v>547.82726436277289</v>
      </c>
      <c r="CR228" s="4">
        <f>IF(CR227-CQ228&lt;0,0,CR227-CQ228)</f>
        <v>412335.41539314901</v>
      </c>
      <c r="CS228" s="6">
        <f>IF(CR227&lt;1,"",CS227+1)</f>
        <v>191</v>
      </c>
    </row>
    <row r="229" spans="1:97" hidden="1" x14ac:dyDescent="0.25">
      <c r="A229" s="6"/>
      <c r="B229" s="20">
        <f>IF(M228&lt;1,"",$E$7)</f>
        <v>0.05</v>
      </c>
      <c r="C229" s="17">
        <f>IF(M228&lt;1,0,(M228*(B229*30)/360))</f>
        <v>1354.818355148522</v>
      </c>
      <c r="D229" s="19">
        <f>IF(M228 &gt; 1, IF(M228-D228&lt;1,(M228+C229),$E$9), 0)</f>
        <v>2684.1081150606951</v>
      </c>
      <c r="E229" s="17">
        <f>IF(D229&lt;M228,IF(M228&lt;1,"",$E$16),IF(D229&lt;E228,0,D229-(M228+C229)))</f>
        <v>0</v>
      </c>
      <c r="F229" s="17"/>
      <c r="G229" s="17"/>
      <c r="H229" s="17"/>
      <c r="I229" s="17"/>
      <c r="J229" s="17"/>
      <c r="K229" s="17">
        <f>IF(K217 &gt; 1, IF(M228&lt;$E$17,(M228-D229+C229),K217), 0)</f>
        <v>0</v>
      </c>
      <c r="L229" s="17">
        <f>IF(M228&lt;1,0,IF((D229+E229+K229)-C229&gt;=(M228),(M228),(D229+E229+K229)-C229))</f>
        <v>1329.2897599121732</v>
      </c>
      <c r="M229" s="18">
        <f>IF(M228-L229&lt;1,0,M228-L229)</f>
        <v>323827.11547573312</v>
      </c>
      <c r="N229" s="17"/>
      <c r="Q229" s="7"/>
      <c r="R229" s="11" t="s">
        <v>0</v>
      </c>
      <c r="S229" s="23">
        <f>CR453</f>
        <v>257982.37622763956</v>
      </c>
      <c r="T229" s="13"/>
      <c r="U229" s="10">
        <f>CM223</f>
        <v>0</v>
      </c>
      <c r="V229" s="9"/>
      <c r="W229" s="12">
        <f>SUM($C$38:C229)</f>
        <v>339175.87356738618</v>
      </c>
      <c r="X229" s="11">
        <v>16</v>
      </c>
      <c r="Y229" s="10">
        <f>SUM($CH$30:CH223)</f>
        <v>32940.465450647702</v>
      </c>
      <c r="Z229" s="9"/>
      <c r="AA229" s="9"/>
      <c r="AB229" s="9"/>
      <c r="AG229" s="1" t="s">
        <v>0</v>
      </c>
      <c r="CF229">
        <f>SUM(CF228+1)</f>
        <v>198</v>
      </c>
      <c r="CG229" s="22" t="str">
        <f>IF(CM228&lt;1,"",$CJ$7)</f>
        <v/>
      </c>
      <c r="CH229" s="21" t="str">
        <f>IF(CM228&lt;1,"",(CM228*(CG229*30)/360))</f>
        <v/>
      </c>
      <c r="CI229" s="5" t="str">
        <f>IF(CM228&lt;1,"",$CJ$9)</f>
        <v/>
      </c>
      <c r="CJ229" s="21" t="str">
        <f>IF(CM228&lt;1,"",$CJ$12)</f>
        <v/>
      </c>
      <c r="CK229" s="21">
        <f>IF(CM228&lt;1,0,CK217)</f>
        <v>0</v>
      </c>
      <c r="CL229" s="21">
        <f>IF(CM228&lt;1,0,(CI229+CJ229+CK229)-CH229)</f>
        <v>0</v>
      </c>
      <c r="CM229" s="21">
        <f>IF(CM228-CL229&lt;1,0,CM228-CL229)</f>
        <v>0</v>
      </c>
      <c r="CO229" s="4">
        <f>(CR228*($CO$36*13.85))/360</f>
        <v>793.17298655487696</v>
      </c>
      <c r="CP229" s="5">
        <f>$D$38/2</f>
        <v>1342.0540575303476</v>
      </c>
      <c r="CQ229" s="5">
        <f>CP229-CO229</f>
        <v>548.88107097547061</v>
      </c>
      <c r="CR229" s="4">
        <f>IF(CR228-CQ229&lt;0,0,CR228-CQ229)</f>
        <v>411786.53432217357</v>
      </c>
      <c r="CS229" s="6">
        <f>IF(CR228&lt;1,"",CS228+1)</f>
        <v>192</v>
      </c>
    </row>
    <row r="230" spans="1:97" hidden="1" x14ac:dyDescent="0.25">
      <c r="A230" s="6"/>
      <c r="B230" s="20">
        <f>IF(M229&lt;1,"",$E$7)</f>
        <v>0.05</v>
      </c>
      <c r="C230" s="17">
        <f>IF(M229&lt;1,0,(M229*(B230*30)/360))</f>
        <v>1349.2796478155547</v>
      </c>
      <c r="D230" s="19">
        <f>IF(M229 &gt; 1, IF(M229-D229&lt;1,(M229+C230),$E$9), 0)</f>
        <v>2684.1081150606951</v>
      </c>
      <c r="E230" s="17">
        <f>IF(D230&lt;M229,IF(M229&lt;1,"",$E$16),IF(D230&lt;E229,0,D230-(M229+C230)))</f>
        <v>0</v>
      </c>
      <c r="F230" s="17"/>
      <c r="G230" s="17"/>
      <c r="H230" s="17"/>
      <c r="I230" s="17"/>
      <c r="J230" s="17"/>
      <c r="K230" s="17">
        <f>IF(K218 &gt; 1, IF(M229&lt;$E$17,(M229-D230+C230),K218), 0)</f>
        <v>0</v>
      </c>
      <c r="L230" s="17">
        <f>IF(M229&lt;1,0,IF((D230+E230+K230)-C230&gt;=(M229),(M229),(D230+E230+K230)-C230))</f>
        <v>1334.8284672451405</v>
      </c>
      <c r="M230" s="18">
        <f>IF(M229-L230&lt;1,0,M229-L230)</f>
        <v>322492.28700848797</v>
      </c>
      <c r="N230" s="17"/>
      <c r="Q230" s="7"/>
      <c r="R230" s="11"/>
      <c r="S230" s="23">
        <f>S229-($S$229-$S$241)/12</f>
        <v>256105.06780565521</v>
      </c>
      <c r="T230" s="13"/>
      <c r="U230" s="10">
        <f>CM224</f>
        <v>0</v>
      </c>
      <c r="V230" s="9"/>
      <c r="W230" s="12">
        <f>SUM($C$38:C230)</f>
        <v>340525.15321520175</v>
      </c>
      <c r="X230" s="11"/>
      <c r="Y230" s="10">
        <f>SUM($CH$30:CH224)</f>
        <v>32940.465450647702</v>
      </c>
      <c r="Z230" s="9"/>
      <c r="AA230" s="9"/>
      <c r="AB230" s="9"/>
      <c r="AG230" s="1" t="s">
        <v>0</v>
      </c>
      <c r="CF230">
        <f>SUM(CF229+1)</f>
        <v>199</v>
      </c>
      <c r="CG230" s="22" t="str">
        <f>IF(CM229&lt;1,"",$CJ$7)</f>
        <v/>
      </c>
      <c r="CH230" s="21" t="str">
        <f>IF(CM229&lt;1,"",(CM229*(CG230*30)/360))</f>
        <v/>
      </c>
      <c r="CI230" s="5" t="str">
        <f>IF(CM229&lt;1,"",$CJ$9)</f>
        <v/>
      </c>
      <c r="CJ230" s="21" t="str">
        <f>IF(CM229&lt;1,"",$CJ$12)</f>
        <v/>
      </c>
      <c r="CK230" s="21">
        <f>IF(CM229&lt;1,0,CK218)</f>
        <v>0</v>
      </c>
      <c r="CL230" s="21">
        <f>IF(CM229&lt;1,0,(CI230+CJ230+CK230)-CH230)</f>
        <v>0</v>
      </c>
      <c r="CM230" s="21">
        <f>IF(CM229-CL230&lt;1,0,CM229-CL230)</f>
        <v>0</v>
      </c>
      <c r="CO230" s="4">
        <f>(CR229*($CO$36*13.85))/360</f>
        <v>792.11715282806995</v>
      </c>
      <c r="CP230" s="5">
        <f>$D$38/2</f>
        <v>1342.0540575303476</v>
      </c>
      <c r="CQ230" s="5">
        <f>CP230-CO230</f>
        <v>549.93690470227762</v>
      </c>
      <c r="CR230" s="4">
        <f>IF(CR229-CQ230&lt;0,0,CR229-CQ230)</f>
        <v>411236.59741747129</v>
      </c>
      <c r="CS230" s="6">
        <f>IF(CR229&lt;1,"",CS229+1)</f>
        <v>193</v>
      </c>
    </row>
    <row r="231" spans="1:97" hidden="1" x14ac:dyDescent="0.25">
      <c r="A231" s="6"/>
      <c r="B231" s="20">
        <f>IF(M230&lt;1,"",$E$7)</f>
        <v>0.05</v>
      </c>
      <c r="C231" s="17">
        <f>IF(M230&lt;1,0,(M230*(B231*30)/360))</f>
        <v>1343.7178625353665</v>
      </c>
      <c r="D231" s="19">
        <f>IF(M230 &gt; 1, IF(M230-D230&lt;1,(M230+C231),$E$9), 0)</f>
        <v>2684.1081150606951</v>
      </c>
      <c r="E231" s="17">
        <f>IF(D231&lt;M230,IF(M230&lt;1,"",$E$16),IF(D231&lt;E230,0,D231-(M230+C231)))</f>
        <v>0</v>
      </c>
      <c r="F231" s="17"/>
      <c r="G231" s="17"/>
      <c r="H231" s="17"/>
      <c r="I231" s="17"/>
      <c r="J231" s="17"/>
      <c r="K231" s="17">
        <f>IF(K219 &gt; 1, IF(M230&lt;$E$17,(M230-D231+C231),K219), 0)</f>
        <v>0</v>
      </c>
      <c r="L231" s="17">
        <f>IF(M230&lt;1,0,IF((D231+E231+K231)-C231&gt;=(M230),(M230),(D231+E231+K231)-C231))</f>
        <v>1340.3902525253286</v>
      </c>
      <c r="M231" s="18">
        <f>IF(M230-L231&lt;1,0,M230-L231)</f>
        <v>321151.89675596263</v>
      </c>
      <c r="N231" s="17"/>
      <c r="Q231" s="7"/>
      <c r="R231" s="11"/>
      <c r="S231" s="23">
        <f>S230-($S$229-$S$241)/12</f>
        <v>254227.75938367087</v>
      </c>
      <c r="T231" s="13"/>
      <c r="U231" s="10">
        <f>CM225</f>
        <v>0</v>
      </c>
      <c r="V231" s="9"/>
      <c r="W231" s="12">
        <f>SUM($C$38:C231)</f>
        <v>341868.87107773713</v>
      </c>
      <c r="X231" s="11"/>
      <c r="Y231" s="10">
        <f>SUM($CH$30:CH225)</f>
        <v>32940.465450647702</v>
      </c>
      <c r="Z231" s="9"/>
      <c r="AA231" s="9"/>
      <c r="AB231" s="9"/>
      <c r="AG231" s="1" t="s">
        <v>0</v>
      </c>
      <c r="CF231">
        <f>SUM(CF230+1)</f>
        <v>200</v>
      </c>
      <c r="CG231" s="22" t="str">
        <f>IF(CM230&lt;1,"",$CJ$7)</f>
        <v/>
      </c>
      <c r="CH231" s="21" t="str">
        <f>IF(CM230&lt;1,"",(CM230*(CG231*30)/360))</f>
        <v/>
      </c>
      <c r="CI231" s="5" t="str">
        <f>IF(CM230&lt;1,"",$CJ$9)</f>
        <v/>
      </c>
      <c r="CJ231" s="21" t="str">
        <f>IF(CM230&lt;1,"",$CJ$12)</f>
        <v/>
      </c>
      <c r="CK231" s="21">
        <f>IF(CM230&lt;1,0,CK219)</f>
        <v>0</v>
      </c>
      <c r="CL231" s="21">
        <f>IF(CM230&lt;1,0,(CI231+CJ231+CK231)-CH231)</f>
        <v>0</v>
      </c>
      <c r="CM231" s="21">
        <f>IF(CM230-CL231&lt;1,0,CM230-CL231)</f>
        <v>0</v>
      </c>
      <c r="CO231" s="4">
        <f>(CR230*($CO$36*13.85))/360</f>
        <v>791.05928808777469</v>
      </c>
      <c r="CP231" s="5">
        <f>$D$38/2</f>
        <v>1342.0540575303476</v>
      </c>
      <c r="CQ231" s="5">
        <f>CP231-CO231</f>
        <v>550.99476944257287</v>
      </c>
      <c r="CR231" s="4">
        <f>IF(CR230-CQ231&lt;0,0,CR230-CQ231)</f>
        <v>410685.6026480287</v>
      </c>
      <c r="CS231" s="6">
        <f>IF(CR230&lt;1,"",CS230+1)</f>
        <v>194</v>
      </c>
    </row>
    <row r="232" spans="1:97" hidden="1" x14ac:dyDescent="0.25">
      <c r="A232" s="6"/>
      <c r="B232" s="20">
        <f>IF(M231&lt;1,"",$E$7)</f>
        <v>0.05</v>
      </c>
      <c r="C232" s="17">
        <f>IF(M231&lt;1,0,(M231*(B232*30)/360))</f>
        <v>1338.1329031498442</v>
      </c>
      <c r="D232" s="19">
        <f>IF(M231 &gt; 1, IF(M231-D231&lt;1,(M231+C232),$E$9), 0)</f>
        <v>2684.1081150606951</v>
      </c>
      <c r="E232" s="17">
        <f>IF(D232&lt;M231,IF(M231&lt;1,"",$E$16),IF(D232&lt;E231,0,D232-(M231+C232)))</f>
        <v>0</v>
      </c>
      <c r="F232" s="17"/>
      <c r="G232" s="17"/>
      <c r="H232" s="17"/>
      <c r="I232" s="17"/>
      <c r="J232" s="17"/>
      <c r="K232" s="17">
        <f>IF(K220 &gt; 1, IF(M231&lt;$E$17,(M231-D232+C232),K220), 0)</f>
        <v>0</v>
      </c>
      <c r="L232" s="17">
        <f>IF(M231&lt;1,0,IF((D232+E232+K232)-C232&gt;=(M231),(M231),(D232+E232+K232)-C232))</f>
        <v>1345.9752119108509</v>
      </c>
      <c r="M232" s="18">
        <f>IF(M231-L232&lt;1,0,M231-L232)</f>
        <v>319805.92154405179</v>
      </c>
      <c r="N232" s="17"/>
      <c r="Q232" s="7"/>
      <c r="R232" s="11"/>
      <c r="S232" s="23">
        <f>S231-($S$229-$S$241)/12</f>
        <v>252350.45096168653</v>
      </c>
      <c r="T232" s="13"/>
      <c r="U232" s="10">
        <f>CM226</f>
        <v>0</v>
      </c>
      <c r="V232" s="9"/>
      <c r="W232" s="12">
        <f>SUM($C$38:C232)</f>
        <v>343207.00398088695</v>
      </c>
      <c r="X232" s="11"/>
      <c r="Y232" s="10">
        <f>SUM($CH$30:CH226)</f>
        <v>32940.465450647702</v>
      </c>
      <c r="Z232" s="9"/>
      <c r="AA232" s="9"/>
      <c r="AB232" s="9"/>
      <c r="AG232" s="1" t="s">
        <v>0</v>
      </c>
      <c r="CF232">
        <f>SUM(CF231+1)</f>
        <v>201</v>
      </c>
      <c r="CG232" s="22" t="str">
        <f>IF(CM231&lt;1,"",$CJ$7)</f>
        <v/>
      </c>
      <c r="CH232" s="21" t="str">
        <f>IF(CM231&lt;1,"",(CM231*(CG232*30)/360))</f>
        <v/>
      </c>
      <c r="CI232" s="5" t="str">
        <f>IF(CM231&lt;1,"",$CJ$9)</f>
        <v/>
      </c>
      <c r="CJ232" s="21" t="str">
        <f>IF(CM231&lt;1,"",$CJ$12)</f>
        <v/>
      </c>
      <c r="CK232" s="21">
        <f>IF(CM231&lt;1,0,CK220)</f>
        <v>0</v>
      </c>
      <c r="CL232" s="21">
        <f>IF(CM231&lt;1,0,(CI232+CJ232+CK232)-CH232)</f>
        <v>0</v>
      </c>
      <c r="CM232" s="21">
        <f>IF(CM231-CL232&lt;1,0,CM231-CL232)</f>
        <v>0</v>
      </c>
      <c r="CO232" s="4">
        <f>(CR231*($CO$36*13.85))/360</f>
        <v>789.99938842711083</v>
      </c>
      <c r="CP232" s="5">
        <f>$D$38/2</f>
        <v>1342.0540575303476</v>
      </c>
      <c r="CQ232" s="5">
        <f>CP232-CO232</f>
        <v>552.05466910323673</v>
      </c>
      <c r="CR232" s="4">
        <f>IF(CR231-CQ232&lt;0,0,CR231-CQ232)</f>
        <v>410133.54797892546</v>
      </c>
      <c r="CS232" s="6">
        <f>IF(CR231&lt;1,"",CS231+1)</f>
        <v>195</v>
      </c>
    </row>
    <row r="233" spans="1:97" hidden="1" x14ac:dyDescent="0.25">
      <c r="A233" s="6"/>
      <c r="B233" s="20">
        <f>IF(M232&lt;1,"",$E$7)</f>
        <v>0.05</v>
      </c>
      <c r="C233" s="17">
        <f>IF(M232&lt;1,0,(M232*(B233*30)/360))</f>
        <v>1332.5246731002158</v>
      </c>
      <c r="D233" s="19">
        <f>IF(M232 &gt; 1, IF(M232-D232&lt;1,(M232+C233),$E$9), 0)</f>
        <v>2684.1081150606951</v>
      </c>
      <c r="E233" s="17">
        <f>IF(D233&lt;M232,IF(M232&lt;1,"",$E$16),IF(D233&lt;E232,0,D233-(M232+C233)))</f>
        <v>0</v>
      </c>
      <c r="F233" s="17"/>
      <c r="G233" s="17"/>
      <c r="H233" s="17"/>
      <c r="I233" s="17"/>
      <c r="J233" s="17"/>
      <c r="K233" s="17">
        <f>IF(K221 &gt; 1, IF(M232&lt;$E$17,(M232-D233+C233),K221), 0)</f>
        <v>0</v>
      </c>
      <c r="L233" s="17">
        <f>IF(M232&lt;1,0,IF((D233+E233+K233)-C233&gt;=(M232),(M232),(D233+E233+K233)-C233))</f>
        <v>1351.5834419604794</v>
      </c>
      <c r="M233" s="18">
        <f>IF(M232-L233&lt;1,0,M232-L233)</f>
        <v>318454.33810209134</v>
      </c>
      <c r="N233" s="17"/>
      <c r="Q233" s="7"/>
      <c r="R233" s="11"/>
      <c r="S233" s="23">
        <f>S232-($S$229-$S$241)/12</f>
        <v>250473.14253970218</v>
      </c>
      <c r="T233" s="13"/>
      <c r="U233" s="10">
        <f>CM227</f>
        <v>0</v>
      </c>
      <c r="V233" s="9"/>
      <c r="W233" s="12">
        <f>SUM($C$38:C233)</f>
        <v>344539.52865398716</v>
      </c>
      <c r="X233" s="11"/>
      <c r="Y233" s="10">
        <f>SUM($CH$30:CH227)</f>
        <v>32940.465450647702</v>
      </c>
      <c r="Z233" s="9"/>
      <c r="AA233" s="9"/>
      <c r="AB233" s="9"/>
      <c r="AG233" s="1" t="s">
        <v>0</v>
      </c>
      <c r="CF233">
        <f>SUM(CF232+1)</f>
        <v>202</v>
      </c>
      <c r="CG233" s="22" t="str">
        <f>IF(CM232&lt;1,"",$CJ$7)</f>
        <v/>
      </c>
      <c r="CH233" s="21" t="str">
        <f>IF(CM232&lt;1,"",(CM232*(CG233*30)/360))</f>
        <v/>
      </c>
      <c r="CI233" s="5" t="str">
        <f>IF(CM232&lt;1,"",$CJ$9)</f>
        <v/>
      </c>
      <c r="CJ233" s="21" t="str">
        <f>IF(CM232&lt;1,"",$CJ$12)</f>
        <v/>
      </c>
      <c r="CK233" s="21">
        <f>IF(CM232&lt;1,0,CK221)</f>
        <v>0</v>
      </c>
      <c r="CL233" s="21">
        <f>IF(CM232&lt;1,0,(CI233+CJ233+CK233)-CH233)</f>
        <v>0</v>
      </c>
      <c r="CM233" s="21">
        <f>IF(CM232-CL233&lt;1,0,CM232-CL233)</f>
        <v>0</v>
      </c>
      <c r="CO233" s="4">
        <f>(CR232*($CO$36*13.85))/360</f>
        <v>788.93744993168298</v>
      </c>
      <c r="CP233" s="5">
        <f>$D$38/2</f>
        <v>1342.0540575303476</v>
      </c>
      <c r="CQ233" s="5">
        <f>CP233-CO233</f>
        <v>553.11660759866459</v>
      </c>
      <c r="CR233" s="4">
        <f>IF(CR232-CQ233&lt;0,0,CR232-CQ233)</f>
        <v>409580.43137132679</v>
      </c>
      <c r="CS233" s="6">
        <f>IF(CR232&lt;1,"",CS232+1)</f>
        <v>196</v>
      </c>
    </row>
    <row r="234" spans="1:97" hidden="1" x14ac:dyDescent="0.25">
      <c r="A234" s="6"/>
      <c r="B234" s="20">
        <f>IF(M233&lt;1,"",$E$7)</f>
        <v>0.05</v>
      </c>
      <c r="C234" s="17">
        <f>IF(M233&lt;1,0,(M233*(B234*30)/360))</f>
        <v>1326.8930754253806</v>
      </c>
      <c r="D234" s="19">
        <f>IF(M233 &gt; 1, IF(M233-D233&lt;1,(M233+C234),$E$9), 0)</f>
        <v>2684.1081150606951</v>
      </c>
      <c r="E234" s="17">
        <f>IF(D234&lt;M233,IF(M233&lt;1,"",$E$16),IF(D234&lt;E233,0,D234-(M233+C234)))</f>
        <v>0</v>
      </c>
      <c r="F234" s="17"/>
      <c r="G234" s="17"/>
      <c r="H234" s="17"/>
      <c r="I234" s="17"/>
      <c r="J234" s="17"/>
      <c r="K234" s="17">
        <f>IF(K222 &gt; 1, IF(M233&lt;$E$17,(M233-D234+C234),K222), 0)</f>
        <v>0</v>
      </c>
      <c r="L234" s="17">
        <f>IF(M233&lt;1,0,IF((D234+E234+K234)-C234&gt;=(M233),(M233),(D234+E234+K234)-C234))</f>
        <v>1357.2150396353145</v>
      </c>
      <c r="M234" s="18">
        <f>IF(M233-L234&lt;1,0,M233-L234)</f>
        <v>317097.12306245603</v>
      </c>
      <c r="N234" s="17"/>
      <c r="Q234" s="7"/>
      <c r="R234" s="11"/>
      <c r="S234" s="23">
        <f>S233-($S$229-$S$241)/12</f>
        <v>248595.83411771784</v>
      </c>
      <c r="T234" s="13"/>
      <c r="U234" s="10">
        <f>CM228</f>
        <v>0</v>
      </c>
      <c r="V234" s="9"/>
      <c r="W234" s="12">
        <f>SUM($C$38:C234)</f>
        <v>345866.42172941251</v>
      </c>
      <c r="X234" s="11"/>
      <c r="Y234" s="10">
        <f>SUM($CH$30:CH228)</f>
        <v>32940.465450647702</v>
      </c>
      <c r="Z234" s="9"/>
      <c r="AA234" s="9"/>
      <c r="AB234" s="9"/>
      <c r="AG234" s="1" t="s">
        <v>0</v>
      </c>
      <c r="CF234">
        <f>SUM(CF233+1)</f>
        <v>203</v>
      </c>
      <c r="CG234" s="22" t="str">
        <f>IF(CM233&lt;1,"",$CJ$7)</f>
        <v/>
      </c>
      <c r="CH234" s="21" t="str">
        <f>IF(CM233&lt;1,"",(CM233*(CG234*30)/360))</f>
        <v/>
      </c>
      <c r="CI234" s="5" t="str">
        <f>IF(CM233&lt;1,"",$CJ$9)</f>
        <v/>
      </c>
      <c r="CJ234" s="21" t="str">
        <f>IF(CM233&lt;1,"",$CJ$12)</f>
        <v/>
      </c>
      <c r="CK234" s="21">
        <f>IF(CM233&lt;1,0,CK222)</f>
        <v>0</v>
      </c>
      <c r="CL234" s="21">
        <f>IF(CM233&lt;1,0,(CI234+CJ234+CK234)-CH234)</f>
        <v>0</v>
      </c>
      <c r="CM234" s="21">
        <f>IF(CM233-CL234&lt;1,0,CM233-CL234)</f>
        <v>0</v>
      </c>
      <c r="CO234" s="4">
        <f>(CR233*($CO$36*13.85))/360</f>
        <v>787.87346867956614</v>
      </c>
      <c r="CP234" s="5">
        <f>$D$38/2</f>
        <v>1342.0540575303476</v>
      </c>
      <c r="CQ234" s="5">
        <f>CP234-CO234</f>
        <v>554.18058885078142</v>
      </c>
      <c r="CR234" s="4">
        <f>IF(CR233-CQ234&lt;0,0,CR233-CQ234)</f>
        <v>409026.25078247598</v>
      </c>
      <c r="CS234" s="6">
        <f>IF(CR233&lt;1,"",CS233+1)</f>
        <v>197</v>
      </c>
    </row>
    <row r="235" spans="1:97" hidden="1" x14ac:dyDescent="0.25">
      <c r="A235" s="6"/>
      <c r="B235" s="20">
        <f>IF(M234&lt;1,"",$E$7)</f>
        <v>0.05</v>
      </c>
      <c r="C235" s="17">
        <f>IF(M234&lt;1,0,(M234*(B235*30)/360))</f>
        <v>1321.2380127602335</v>
      </c>
      <c r="D235" s="19">
        <f>IF(M234 &gt; 1, IF(M234-D234&lt;1,(M234+C235),$E$9), 0)</f>
        <v>2684.1081150606951</v>
      </c>
      <c r="E235" s="17">
        <f>IF(D235&lt;M234,IF(M234&lt;1,"",$E$16),IF(D235&lt;E234,0,D235-(M234+C235)))</f>
        <v>0</v>
      </c>
      <c r="F235" s="17"/>
      <c r="G235" s="17"/>
      <c r="H235" s="17"/>
      <c r="I235" s="17"/>
      <c r="J235" s="17"/>
      <c r="K235" s="17">
        <f>IF(K223 &gt; 1, IF(M234&lt;$E$17,(M234-D235+C235),K223), 0)</f>
        <v>0</v>
      </c>
      <c r="L235" s="17">
        <f>IF(M234&lt;1,0,IF((D235+E235+K235)-C235&gt;=(M234),(M234),(D235+E235+K235)-C235))</f>
        <v>1362.8701023004617</v>
      </c>
      <c r="M235" s="18">
        <f>IF(M234-L235&lt;1,0,M234-L235)</f>
        <v>315734.25296015554</v>
      </c>
      <c r="N235" s="17"/>
      <c r="Q235" s="7"/>
      <c r="R235" s="11"/>
      <c r="S235" s="23">
        <f>S234-($S$229-$S$241)/12</f>
        <v>246718.52569573349</v>
      </c>
      <c r="T235" s="13"/>
      <c r="U235" s="10">
        <f>CM229</f>
        <v>0</v>
      </c>
      <c r="V235" s="9"/>
      <c r="W235" s="12">
        <f>SUM($C$38:C235)</f>
        <v>347187.65974217275</v>
      </c>
      <c r="X235" s="11"/>
      <c r="Y235" s="10">
        <f>SUM($CH$30:CH229)</f>
        <v>32940.465450647702</v>
      </c>
      <c r="Z235" s="9"/>
      <c r="AA235" s="9"/>
      <c r="AB235" s="9"/>
      <c r="AG235" s="1" t="s">
        <v>0</v>
      </c>
      <c r="CF235">
        <f>SUM(CF234+1)</f>
        <v>204</v>
      </c>
      <c r="CG235" s="22" t="str">
        <f>IF(CM234&lt;1,"",$CJ$7)</f>
        <v/>
      </c>
      <c r="CH235" s="21" t="str">
        <f>IF(CM234&lt;1,"",(CM234*(CG235*30)/360))</f>
        <v/>
      </c>
      <c r="CI235" s="5" t="str">
        <f>IF(CM234&lt;1,"",$CJ$9)</f>
        <v/>
      </c>
      <c r="CJ235" s="21" t="str">
        <f>IF(CM234&lt;1,"",$CJ$12)</f>
        <v/>
      </c>
      <c r="CK235" s="21">
        <f>IF(CM234&lt;1,0,CK223)</f>
        <v>0</v>
      </c>
      <c r="CL235" s="21">
        <f>IF(CM234&lt;1,0,(CI235+CJ235+CK235)-CH235)</f>
        <v>0</v>
      </c>
      <c r="CM235" s="21">
        <f>IF(CM234-CL235&lt;1,0,CM234-CL235)</f>
        <v>0</v>
      </c>
      <c r="CO235" s="4">
        <f>(CR234*($CO$36*13.85))/360</f>
        <v>786.80744074129063</v>
      </c>
      <c r="CP235" s="5">
        <f>$D$38/2</f>
        <v>1342.0540575303476</v>
      </c>
      <c r="CQ235" s="5">
        <f>CP235-CO235</f>
        <v>555.24661678905693</v>
      </c>
      <c r="CR235" s="4">
        <f>IF(CR234-CQ235&lt;0,0,CR234-CQ235)</f>
        <v>408471.0041656869</v>
      </c>
      <c r="CS235" s="6">
        <f>IF(CR234&lt;1,"",CS234+1)</f>
        <v>198</v>
      </c>
    </row>
    <row r="236" spans="1:97" hidden="1" x14ac:dyDescent="0.25">
      <c r="A236" s="6"/>
      <c r="B236" s="20">
        <f>IF(M235&lt;1,"",$E$7)</f>
        <v>0.05</v>
      </c>
      <c r="C236" s="17">
        <f>IF(M235&lt;1,0,(M235*(B236*30)/360))</f>
        <v>1315.5593873339815</v>
      </c>
      <c r="D236" s="19">
        <f>IF(M235 &gt; 1, IF(M235-D235&lt;1,(M235+C236),$E$9), 0)</f>
        <v>2684.1081150606951</v>
      </c>
      <c r="E236" s="17">
        <f>IF(D236&lt;M235,IF(M235&lt;1,"",$E$16),IF(D236&lt;E235,0,D236-(M235+C236)))</f>
        <v>0</v>
      </c>
      <c r="F236" s="17"/>
      <c r="G236" s="17"/>
      <c r="H236" s="17"/>
      <c r="I236" s="17"/>
      <c r="J236" s="17"/>
      <c r="K236" s="17">
        <f>IF(K224 &gt; 1, IF(M235&lt;$E$17,(M235-D236+C236),K224), 0)</f>
        <v>0</v>
      </c>
      <c r="L236" s="17">
        <f>IF(M235&lt;1,0,IF((D236+E236+K236)-C236&gt;=(M235),(M235),(D236+E236+K236)-C236))</f>
        <v>1368.5487277267137</v>
      </c>
      <c r="M236" s="18">
        <f>IF(M235-L236&lt;1,0,M235-L236)</f>
        <v>314365.7042324288</v>
      </c>
      <c r="N236" s="17"/>
      <c r="Q236" s="7"/>
      <c r="R236" s="11"/>
      <c r="S236" s="23">
        <f>S235-($S$229-$S$241)/12</f>
        <v>244841.21727374915</v>
      </c>
      <c r="T236" s="13"/>
      <c r="U236" s="10">
        <f>CM230</f>
        <v>0</v>
      </c>
      <c r="V236" s="9"/>
      <c r="W236" s="12">
        <f>SUM($C$38:C236)</f>
        <v>348503.21912950673</v>
      </c>
      <c r="X236" s="11"/>
      <c r="Y236" s="10">
        <f>SUM($CH$30:CH230)</f>
        <v>32940.465450647702</v>
      </c>
      <c r="Z236" s="9"/>
      <c r="AA236" s="9"/>
      <c r="AB236" s="9"/>
      <c r="AG236" s="1" t="s">
        <v>0</v>
      </c>
      <c r="CF236">
        <f>SUM(CF235+1)</f>
        <v>205</v>
      </c>
      <c r="CG236" s="22" t="str">
        <f>IF(CM235&lt;1,"",$CJ$7)</f>
        <v/>
      </c>
      <c r="CH236" s="21" t="str">
        <f>IF(CM235&lt;1,"",(CM235*(CG236*30)/360))</f>
        <v/>
      </c>
      <c r="CI236" s="5" t="str">
        <f>IF(CM235&lt;1,"",$CJ$9)</f>
        <v/>
      </c>
      <c r="CJ236" s="21" t="str">
        <f>IF(CM235&lt;1,"",$CJ$12)</f>
        <v/>
      </c>
      <c r="CK236" s="21">
        <f>IF(CM235&lt;1,0,CK224)</f>
        <v>0</v>
      </c>
      <c r="CL236" s="21">
        <f>IF(CM235&lt;1,0,(CI236+CJ236+CK236)-CH236)</f>
        <v>0</v>
      </c>
      <c r="CM236" s="21">
        <f>IF(CM235-CL236&lt;1,0,CM235-CL236)</f>
        <v>0</v>
      </c>
      <c r="CO236" s="4">
        <f>(CR235*($CO$36*13.85))/360</f>
        <v>785.73936217982828</v>
      </c>
      <c r="CP236" s="5">
        <f>$D$38/2</f>
        <v>1342.0540575303476</v>
      </c>
      <c r="CQ236" s="5">
        <f>CP236-CO236</f>
        <v>556.31469535051929</v>
      </c>
      <c r="CR236" s="4">
        <f>IF(CR235-CQ236&lt;0,0,CR235-CQ236)</f>
        <v>407914.68947033637</v>
      </c>
      <c r="CS236" s="6">
        <f>IF(CR235&lt;1,"",CS235+1)</f>
        <v>199</v>
      </c>
    </row>
    <row r="237" spans="1:97" hidden="1" x14ac:dyDescent="0.25">
      <c r="A237" s="6"/>
      <c r="B237" s="20">
        <f>IF(M236&lt;1,"",$E$7)</f>
        <v>0.05</v>
      </c>
      <c r="C237" s="17">
        <f>IF(M236&lt;1,0,(M236*(B237*30)/360))</f>
        <v>1309.8571009684533</v>
      </c>
      <c r="D237" s="19">
        <f>IF(M236 &gt; 1, IF(M236-D236&lt;1,(M236+C237),$E$9), 0)</f>
        <v>2684.1081150606951</v>
      </c>
      <c r="E237" s="17">
        <f>IF(D237&lt;M236,IF(M236&lt;1,"",$E$16),IF(D237&lt;E236,0,D237-(M236+C237)))</f>
        <v>0</v>
      </c>
      <c r="F237" s="17"/>
      <c r="G237" s="17"/>
      <c r="H237" s="17"/>
      <c r="I237" s="17"/>
      <c r="J237" s="17"/>
      <c r="K237" s="17">
        <f>IF(K225 &gt; 1, IF(M236&lt;$E$17,(M236-D237+C237),K225), 0)</f>
        <v>0</v>
      </c>
      <c r="L237" s="17">
        <f>IF(M236&lt;1,0,IF((D237+E237+K237)-C237&gt;=(M236),(M236),(D237+E237+K237)-C237))</f>
        <v>1374.2510140922418</v>
      </c>
      <c r="M237" s="18">
        <f>IF(M236-L237&lt;1,0,M236-L237)</f>
        <v>312991.45321833657</v>
      </c>
      <c r="N237" s="17"/>
      <c r="Q237" s="7"/>
      <c r="R237" s="11"/>
      <c r="S237" s="23">
        <f>S236-($S$229-$S$241)/12</f>
        <v>242963.90885176481</v>
      </c>
      <c r="T237" s="13"/>
      <c r="U237" s="10">
        <f>CM231</f>
        <v>0</v>
      </c>
      <c r="V237" s="9"/>
      <c r="W237" s="12">
        <f>SUM($C$38:C237)</f>
        <v>349813.07623047521</v>
      </c>
      <c r="X237" s="11"/>
      <c r="Y237" s="10">
        <f>SUM($CH$30:CH231)</f>
        <v>32940.465450647702</v>
      </c>
      <c r="Z237" s="9"/>
      <c r="AA237" s="9"/>
      <c r="AB237" s="9"/>
      <c r="AG237" s="1" t="s">
        <v>0</v>
      </c>
      <c r="CF237">
        <f>SUM(CF236+1)</f>
        <v>206</v>
      </c>
      <c r="CG237" s="22" t="str">
        <f>IF(CM236&lt;1,"",$CJ$7)</f>
        <v/>
      </c>
      <c r="CH237" s="21" t="str">
        <f>IF(CM236&lt;1,"",(CM236*(CG237*30)/360))</f>
        <v/>
      </c>
      <c r="CI237" s="5" t="str">
        <f>IF(CM236&lt;1,"",$CJ$9)</f>
        <v/>
      </c>
      <c r="CJ237" s="21" t="str">
        <f>IF(CM236&lt;1,"",$CJ$12)</f>
        <v/>
      </c>
      <c r="CK237" s="21">
        <f>IF(CM236&lt;1,0,CK225)</f>
        <v>0</v>
      </c>
      <c r="CL237" s="21">
        <f>IF(CM236&lt;1,0,(CI237+CJ237+CK237)-CH237)</f>
        <v>0</v>
      </c>
      <c r="CM237" s="21">
        <f>IF(CM236-CL237&lt;1,0,CM236-CL237)</f>
        <v>0</v>
      </c>
      <c r="CO237" s="4">
        <f>(CR236*($CO$36*13.85))/360</f>
        <v>784.66922905057754</v>
      </c>
      <c r="CP237" s="5">
        <f>$D$38/2</f>
        <v>1342.0540575303476</v>
      </c>
      <c r="CQ237" s="5">
        <f>CP237-CO237</f>
        <v>557.38482847977002</v>
      </c>
      <c r="CR237" s="4">
        <f>IF(CR236-CQ237&lt;0,0,CR236-CQ237)</f>
        <v>407357.30464185658</v>
      </c>
      <c r="CS237" s="6">
        <f>IF(CR236&lt;1,"",CS236+1)</f>
        <v>200</v>
      </c>
    </row>
    <row r="238" spans="1:97" hidden="1" x14ac:dyDescent="0.25">
      <c r="A238" s="6"/>
      <c r="B238" s="20">
        <f>IF(M237&lt;1,"",$E$7)</f>
        <v>0.05</v>
      </c>
      <c r="C238" s="17">
        <f>IF(M237&lt;1,0,(M237*(B238*30)/360))</f>
        <v>1304.1310550764024</v>
      </c>
      <c r="D238" s="19">
        <f>IF(M237 &gt; 1, IF(M237-D237&lt;1,(M237+C238),$E$9), 0)</f>
        <v>2684.1081150606951</v>
      </c>
      <c r="E238" s="17">
        <f>IF(D238&lt;M237,IF(M237&lt;1,"",$E$16),IF(D238&lt;E237,0,D238-(M237+C238)))</f>
        <v>0</v>
      </c>
      <c r="F238" s="17"/>
      <c r="G238" s="17"/>
      <c r="H238" s="17"/>
      <c r="I238" s="17"/>
      <c r="J238" s="17"/>
      <c r="K238" s="17">
        <f>IF(K226 &gt; 1, IF(M237&lt;$E$17,(M237-D238+C238),K226), 0)</f>
        <v>0</v>
      </c>
      <c r="L238" s="17">
        <f>IF(M237&lt;1,0,IF((D238+E238+K238)-C238&gt;=(M237),(M237),(D238+E238+K238)-C238))</f>
        <v>1379.9770599842927</v>
      </c>
      <c r="M238" s="18">
        <f>IF(M237-L238&lt;1,0,M237-L238)</f>
        <v>311611.47615835228</v>
      </c>
      <c r="N238" s="17"/>
      <c r="Q238" s="7"/>
      <c r="R238" s="11"/>
      <c r="S238" s="23">
        <f>S237-($S$229-$S$241)/12</f>
        <v>241086.60042978046</v>
      </c>
      <c r="T238" s="13"/>
      <c r="U238" s="10">
        <f>CM232</f>
        <v>0</v>
      </c>
      <c r="V238" s="9"/>
      <c r="W238" s="12">
        <f>SUM($C$38:C238)</f>
        <v>351117.20728555159</v>
      </c>
      <c r="X238" s="11"/>
      <c r="Y238" s="10">
        <f>SUM($CH$30:CH232)</f>
        <v>32940.465450647702</v>
      </c>
      <c r="Z238" s="9"/>
      <c r="AA238" s="9"/>
      <c r="AB238" s="9"/>
      <c r="AG238" s="1" t="s">
        <v>0</v>
      </c>
      <c r="CF238">
        <f>SUM(CF237+1)</f>
        <v>207</v>
      </c>
      <c r="CG238" s="22" t="str">
        <f>IF(CM237&lt;1,"",$CJ$7)</f>
        <v/>
      </c>
      <c r="CH238" s="21" t="str">
        <f>IF(CM237&lt;1,"",(CM237*(CG238*30)/360))</f>
        <v/>
      </c>
      <c r="CI238" s="5" t="str">
        <f>IF(CM237&lt;1,"",$CJ$9)</f>
        <v/>
      </c>
      <c r="CJ238" s="21" t="str">
        <f>IF(CM237&lt;1,"",$CJ$12)</f>
        <v/>
      </c>
      <c r="CK238" s="21">
        <f>IF(CM237&lt;1,0,CK226)</f>
        <v>0</v>
      </c>
      <c r="CL238" s="21">
        <f>IF(CM237&lt;1,0,(CI238+CJ238+CK238)-CH238)</f>
        <v>0</v>
      </c>
      <c r="CM238" s="21">
        <f>IF(CM237-CL238&lt;1,0,CM237-CL238)</f>
        <v>0</v>
      </c>
      <c r="CO238" s="4">
        <f>(CR237*($CO$36*13.85))/360</f>
        <v>783.5970374013491</v>
      </c>
      <c r="CP238" s="5">
        <f>$D$38/2</f>
        <v>1342.0540575303476</v>
      </c>
      <c r="CQ238" s="5">
        <f>CP238-CO238</f>
        <v>558.45702012899847</v>
      </c>
      <c r="CR238" s="4">
        <f>IF(CR237-CQ238&lt;0,0,CR237-CQ238)</f>
        <v>406798.84762172756</v>
      </c>
      <c r="CS238" s="6">
        <f>IF(CR237&lt;1,"",CS237+1)</f>
        <v>201</v>
      </c>
    </row>
    <row r="239" spans="1:97" hidden="1" x14ac:dyDescent="0.25">
      <c r="A239" s="6"/>
      <c r="B239" s="20">
        <f>IF(M238&lt;1,"",$E$7)</f>
        <v>0.05</v>
      </c>
      <c r="C239" s="17">
        <f>IF(M238&lt;1,0,(M238*(B239*30)/360))</f>
        <v>1298.3811506598011</v>
      </c>
      <c r="D239" s="19">
        <f>IF(M238 &gt; 1, IF(M238-D238&lt;1,(M238+C239),$E$9), 0)</f>
        <v>2684.1081150606951</v>
      </c>
      <c r="E239" s="17">
        <f>IF(D239&lt;M238,IF(M238&lt;1,"",$E$16),IF(D239&lt;E238,0,D239-(M238+C239)))</f>
        <v>0</v>
      </c>
      <c r="F239" s="17"/>
      <c r="G239" s="17"/>
      <c r="H239" s="17"/>
      <c r="I239" s="17"/>
      <c r="J239" s="17"/>
      <c r="K239" s="17">
        <f>IF(K227 &gt; 1, IF(M238&lt;$E$17,(M238-D239+C239),K227), 0)</f>
        <v>0</v>
      </c>
      <c r="L239" s="17">
        <f>IF(M238&lt;1,0,IF((D239+E239+K239)-C239&gt;=(M238),(M238),(D239+E239+K239)-C239))</f>
        <v>1385.7269644008941</v>
      </c>
      <c r="M239" s="18">
        <f>IF(M238-L239&lt;1,0,M238-L239)</f>
        <v>310225.74919395137</v>
      </c>
      <c r="N239" s="17"/>
      <c r="Q239" s="7"/>
      <c r="R239" s="11"/>
      <c r="S239" s="23">
        <f>S238-($S$229-$S$241)/12</f>
        <v>239209.29200779612</v>
      </c>
      <c r="T239" s="13"/>
      <c r="U239" s="10">
        <f>CM233</f>
        <v>0</v>
      </c>
      <c r="V239" s="9"/>
      <c r="W239" s="12">
        <f>SUM($C$38:C239)</f>
        <v>352415.5884362114</v>
      </c>
      <c r="X239" s="11"/>
      <c r="Y239" s="10">
        <f>SUM($CH$30:CH233)</f>
        <v>32940.465450647702</v>
      </c>
      <c r="Z239" s="9"/>
      <c r="AA239" s="9"/>
      <c r="AB239" s="9"/>
      <c r="AG239" s="1" t="s">
        <v>0</v>
      </c>
      <c r="CF239">
        <f>SUM(CF238+1)</f>
        <v>208</v>
      </c>
      <c r="CG239" s="22" t="str">
        <f>IF(CM238&lt;1,"",$CJ$7)</f>
        <v/>
      </c>
      <c r="CH239" s="21" t="str">
        <f>IF(CM238&lt;1,"",(CM238*(CG239*30)/360))</f>
        <v/>
      </c>
      <c r="CI239" s="5" t="str">
        <f>IF(CM238&lt;1,"",$CJ$9)</f>
        <v/>
      </c>
      <c r="CJ239" s="21" t="str">
        <f>IF(CM238&lt;1,"",$CJ$12)</f>
        <v/>
      </c>
      <c r="CK239" s="21">
        <f>IF(CM238&lt;1,0,CK227)</f>
        <v>0</v>
      </c>
      <c r="CL239" s="21">
        <f>IF(CM238&lt;1,0,(CI239+CJ239+CK239)-CH239)</f>
        <v>0</v>
      </c>
      <c r="CM239" s="21">
        <f>IF(CM238-CL239&lt;1,0,CM238-CL239)</f>
        <v>0</v>
      </c>
      <c r="CO239" s="4">
        <f>(CR238*($CO$36*13.85))/360</f>
        <v>782.52278327235092</v>
      </c>
      <c r="CP239" s="5">
        <f>$D$38/2</f>
        <v>1342.0540575303476</v>
      </c>
      <c r="CQ239" s="5">
        <f>CP239-CO239</f>
        <v>559.53127425799664</v>
      </c>
      <c r="CR239" s="4">
        <f>IF(CR238-CQ239&lt;0,0,CR238-CQ239)</f>
        <v>406239.31634746958</v>
      </c>
      <c r="CS239" s="6">
        <f>IF(CR238&lt;1,"",CS238+1)</f>
        <v>202</v>
      </c>
    </row>
    <row r="240" spans="1:97" hidden="1" x14ac:dyDescent="0.25">
      <c r="A240" s="6"/>
      <c r="B240" s="20">
        <f>IF(M239&lt;1,"",$E$7)</f>
        <v>0.05</v>
      </c>
      <c r="C240" s="17">
        <f>IF(M239&lt;1,0,(M239*(B240*30)/360))</f>
        <v>1292.6072883081308</v>
      </c>
      <c r="D240" s="19">
        <f>IF(M239 &gt; 1, IF(M239-D239&lt;1,(M239+C240),$E$9), 0)</f>
        <v>2684.1081150606951</v>
      </c>
      <c r="E240" s="17">
        <f>IF(D240&lt;M239,IF(M239&lt;1,"",$E$16),IF(D240&lt;E239,0,D240-(M239+C240)))</f>
        <v>0</v>
      </c>
      <c r="F240" s="17"/>
      <c r="G240" s="17"/>
      <c r="H240" s="17"/>
      <c r="I240" s="17"/>
      <c r="J240" s="17"/>
      <c r="K240" s="17">
        <f>IF(K228 &gt; 1, IF(M239&lt;$E$17,(M239-D240+C240),K228), 0)</f>
        <v>0</v>
      </c>
      <c r="L240" s="17">
        <f>IF(M239&lt;1,0,IF((D240+E240+K240)-C240&gt;=(M239),(M239),(D240+E240+K240)-C240))</f>
        <v>1391.5008267525643</v>
      </c>
      <c r="M240" s="18">
        <f>IF(M239-L240&lt;1,0,M239-L240)</f>
        <v>308834.2483671988</v>
      </c>
      <c r="N240" s="17"/>
      <c r="Q240" s="7"/>
      <c r="R240" s="11"/>
      <c r="S240" s="23">
        <f>S239-($S$229-$S$241)/12</f>
        <v>237331.98358581177</v>
      </c>
      <c r="T240" s="13"/>
      <c r="U240" s="10">
        <f>CM234</f>
        <v>0</v>
      </c>
      <c r="V240" s="9"/>
      <c r="W240" s="12">
        <f>SUM($C$38:C240)</f>
        <v>353708.19572451955</v>
      </c>
      <c r="X240" s="11"/>
      <c r="Y240" s="10">
        <f>SUM($CH$30:CH234)</f>
        <v>32940.465450647702</v>
      </c>
      <c r="Z240" s="9"/>
      <c r="AA240" s="9"/>
      <c r="AB240" s="9"/>
      <c r="AG240" s="1" t="s">
        <v>0</v>
      </c>
      <c r="CF240">
        <f>SUM(CF239+1)</f>
        <v>209</v>
      </c>
      <c r="CG240" s="22" t="str">
        <f>IF(CM239&lt;1,"",$CJ$7)</f>
        <v/>
      </c>
      <c r="CH240" s="21" t="str">
        <f>IF(CM239&lt;1,"",(CM239*(CG240*30)/360))</f>
        <v/>
      </c>
      <c r="CI240" s="5" t="str">
        <f>IF(CM239&lt;1,"",$CJ$9)</f>
        <v/>
      </c>
      <c r="CJ240" s="21" t="str">
        <f>IF(CM239&lt;1,"",$CJ$12)</f>
        <v/>
      </c>
      <c r="CK240" s="21">
        <f>IF(CM239&lt;1,0,CK228)</f>
        <v>0</v>
      </c>
      <c r="CL240" s="21">
        <f>IF(CM239&lt;1,0,(CI240+CJ240+CK240)-CH240)</f>
        <v>0</v>
      </c>
      <c r="CM240" s="21">
        <f>IF(CM239-CL240&lt;1,0,CM239-CL240)</f>
        <v>0</v>
      </c>
      <c r="CO240" s="4">
        <f>(CR239*($CO$36*13.85))/360</f>
        <v>781.44646269617419</v>
      </c>
      <c r="CP240" s="5">
        <f>$D$38/2</f>
        <v>1342.0540575303476</v>
      </c>
      <c r="CQ240" s="5">
        <f>CP240-CO240</f>
        <v>560.60759483417337</v>
      </c>
      <c r="CR240" s="4">
        <f>IF(CR239-CQ240&lt;0,0,CR239-CQ240)</f>
        <v>405678.7087526354</v>
      </c>
      <c r="CS240" s="6">
        <f>IF(CR239&lt;1,"",CS239+1)</f>
        <v>203</v>
      </c>
    </row>
    <row r="241" spans="1:97" hidden="1" x14ac:dyDescent="0.25">
      <c r="A241" s="6"/>
      <c r="B241" s="20">
        <f>IF(M240&lt;1,"",$E$7)</f>
        <v>0.05</v>
      </c>
      <c r="C241" s="17">
        <f>IF(M240&lt;1,0,(M240*(B241*30)/360))</f>
        <v>1286.8093681966618</v>
      </c>
      <c r="D241" s="19">
        <f>IF(M240 &gt; 1, IF(M240-D240&lt;1,(M240+C241),$E$9), 0)</f>
        <v>2684.1081150606951</v>
      </c>
      <c r="E241" s="17">
        <f>IF(D241&lt;M240,IF(M240&lt;1,"",$E$16),IF(D241&lt;E240,0,D241-(M240+C241)))</f>
        <v>0</v>
      </c>
      <c r="F241" s="17"/>
      <c r="G241" s="17"/>
      <c r="H241" s="17"/>
      <c r="I241" s="17"/>
      <c r="J241" s="17"/>
      <c r="K241" s="17">
        <f>IF(K229 &gt; 1, IF(M240&lt;$E$17,(M240-D241+C241),K229), 0)</f>
        <v>0</v>
      </c>
      <c r="L241" s="17">
        <f>IF(M240&lt;1,0,IF((D241+E241+K241)-C241&gt;=(M240),(M240),(D241+E241+K241)-C241))</f>
        <v>1397.2987468640333</v>
      </c>
      <c r="M241" s="18">
        <f>IF(M240-L241&lt;1,0,M240-L241)</f>
        <v>307436.94962033478</v>
      </c>
      <c r="N241" s="17"/>
      <c r="Q241" s="7"/>
      <c r="R241" s="11" t="s">
        <v>0</v>
      </c>
      <c r="S241" s="23">
        <f>CR479</f>
        <v>235454.67516382755</v>
      </c>
      <c r="T241" s="13"/>
      <c r="U241" s="10">
        <f>CM235</f>
        <v>0</v>
      </c>
      <c r="V241" s="9"/>
      <c r="W241" s="12">
        <f>SUM($C$38:C241)</f>
        <v>354995.00509271619</v>
      </c>
      <c r="X241" s="11">
        <v>17</v>
      </c>
      <c r="Y241" s="10">
        <f>SUM($CH$30:CH235)</f>
        <v>32940.465450647702</v>
      </c>
      <c r="Z241" s="9"/>
      <c r="AA241" s="9"/>
      <c r="AB241" s="9"/>
      <c r="AG241" s="1" t="s">
        <v>0</v>
      </c>
      <c r="CF241">
        <f>SUM(CF240+1)</f>
        <v>210</v>
      </c>
      <c r="CG241" s="22" t="str">
        <f>IF(CM240&lt;1,"",$CJ$7)</f>
        <v/>
      </c>
      <c r="CH241" s="21" t="str">
        <f>IF(CM240&lt;1,"",(CM240*(CG241*30)/360))</f>
        <v/>
      </c>
      <c r="CI241" s="5" t="str">
        <f>IF(CM240&lt;1,"",$CJ$9)</f>
        <v/>
      </c>
      <c r="CJ241" s="21" t="str">
        <f>IF(CM240&lt;1,"",$CJ$12)</f>
        <v/>
      </c>
      <c r="CK241" s="21">
        <f>IF(CM240&lt;1,0,CK229)</f>
        <v>0</v>
      </c>
      <c r="CL241" s="21">
        <f>IF(CM240&lt;1,0,(CI241+CJ241+CK241)-CH241)</f>
        <v>0</v>
      </c>
      <c r="CM241" s="21">
        <f>IF(CM240-CL241&lt;1,0,CM240-CL241)</f>
        <v>0</v>
      </c>
      <c r="CO241" s="4">
        <f>(CR240*($CO$36*13.85))/360</f>
        <v>780.36807169777785</v>
      </c>
      <c r="CP241" s="5">
        <f>$D$38/2</f>
        <v>1342.0540575303476</v>
      </c>
      <c r="CQ241" s="5">
        <f>CP241-CO241</f>
        <v>561.68598583256971</v>
      </c>
      <c r="CR241" s="4">
        <f>IF(CR240-CQ241&lt;0,0,CR240-CQ241)</f>
        <v>405117.02276680281</v>
      </c>
      <c r="CS241" s="6">
        <f>IF(CR240&lt;1,"",CS240+1)</f>
        <v>204</v>
      </c>
    </row>
    <row r="242" spans="1:97" hidden="1" x14ac:dyDescent="0.25">
      <c r="A242" s="6"/>
      <c r="B242" s="20">
        <f>IF(M241&lt;1,"",$E$7)</f>
        <v>0.05</v>
      </c>
      <c r="C242" s="17">
        <f>IF(M241&lt;1,0,(M241*(B242*30)/360))</f>
        <v>1280.9872900847283</v>
      </c>
      <c r="D242" s="19">
        <f>IF(M241 &gt; 1, IF(M241-D241&lt;1,(M241+C242),$E$9), 0)</f>
        <v>2684.1081150606951</v>
      </c>
      <c r="E242" s="17">
        <f>IF(D242&lt;M241,IF(M241&lt;1,"",$E$16),IF(D242&lt;E241,0,D242-(M241+C242)))</f>
        <v>0</v>
      </c>
      <c r="F242" s="17"/>
      <c r="G242" s="17"/>
      <c r="H242" s="17"/>
      <c r="I242" s="17"/>
      <c r="J242" s="17"/>
      <c r="K242" s="17">
        <f>IF(K230 &gt; 1, IF(M241&lt;$E$17,(M241-D242+C242),K230), 0)</f>
        <v>0</v>
      </c>
      <c r="L242" s="17">
        <f>IF(M241&lt;1,0,IF((D242+E242+K242)-C242&gt;=(M241),(M241),(D242+E242+K242)-C242))</f>
        <v>1403.1208249759668</v>
      </c>
      <c r="M242" s="18">
        <f>IF(M241-L242&lt;1,0,M241-L242)</f>
        <v>306033.82879535883</v>
      </c>
      <c r="N242" s="17"/>
      <c r="Q242" s="7"/>
      <c r="R242" s="11"/>
      <c r="S242" s="23">
        <f>S241-($S$241-$S$253)/12</f>
        <v>233481.18248295013</v>
      </c>
      <c r="T242" s="13"/>
      <c r="U242" s="10">
        <f>CM236</f>
        <v>0</v>
      </c>
      <c r="V242" s="9"/>
      <c r="W242" s="12">
        <f>SUM($C$38:C242)</f>
        <v>356275.99238280091</v>
      </c>
      <c r="X242" s="11"/>
      <c r="Y242" s="10">
        <f>SUM($CH$30:CH236)</f>
        <v>32940.465450647702</v>
      </c>
      <c r="Z242" s="9"/>
      <c r="AA242" s="9"/>
      <c r="AB242" s="9"/>
      <c r="AG242" s="1" t="s">
        <v>0</v>
      </c>
      <c r="CF242">
        <f>SUM(CF241+1)</f>
        <v>211</v>
      </c>
      <c r="CG242" s="22" t="str">
        <f>IF(CM241&lt;1,"",$CJ$7)</f>
        <v/>
      </c>
      <c r="CH242" s="21" t="str">
        <f>IF(CM241&lt;1,"",(CM241*(CG242*30)/360))</f>
        <v/>
      </c>
      <c r="CI242" s="5" t="str">
        <f>IF(CM241&lt;1,"",$CJ$9)</f>
        <v/>
      </c>
      <c r="CJ242" s="21" t="str">
        <f>IF(CM241&lt;1,"",$CJ$12)</f>
        <v/>
      </c>
      <c r="CK242" s="21">
        <f>IF(CM241&lt;1,0,CK230)</f>
        <v>0</v>
      </c>
      <c r="CL242" s="21">
        <f>IF(CM241&lt;1,0,(CI242+CJ242+CK242)-CH242)</f>
        <v>0</v>
      </c>
      <c r="CM242" s="21">
        <f>IF(CM241-CL242&lt;1,0,CM241-CL242)</f>
        <v>0</v>
      </c>
      <c r="CO242" s="4">
        <f>(CR241*($CO$36*13.85))/360</f>
        <v>779.28760629447481</v>
      </c>
      <c r="CP242" s="5">
        <f>$D$38/2</f>
        <v>1342.0540575303476</v>
      </c>
      <c r="CQ242" s="5">
        <f>CP242-CO242</f>
        <v>562.76645123587275</v>
      </c>
      <c r="CR242" s="4">
        <f>IF(CR241-CQ242&lt;0,0,CR241-CQ242)</f>
        <v>404554.25631556695</v>
      </c>
      <c r="CS242" s="6">
        <f>IF(CR241&lt;1,"",CS241+1)</f>
        <v>205</v>
      </c>
    </row>
    <row r="243" spans="1:97" hidden="1" x14ac:dyDescent="0.25">
      <c r="A243" s="6"/>
      <c r="B243" s="20">
        <f>IF(M242&lt;1,"",$E$7)</f>
        <v>0.05</v>
      </c>
      <c r="C243" s="17">
        <f>IF(M242&lt;1,0,(M242*(B243*30)/360))</f>
        <v>1275.1409533139952</v>
      </c>
      <c r="D243" s="19">
        <f>IF(M242 &gt; 1, IF(M242-D242&lt;1,(M242+C243),$E$9), 0)</f>
        <v>2684.1081150606951</v>
      </c>
      <c r="E243" s="17">
        <f>IF(D243&lt;M242,IF(M242&lt;1,"",$E$16),IF(D243&lt;E242,0,D243-(M242+C243)))</f>
        <v>0</v>
      </c>
      <c r="F243" s="17"/>
      <c r="G243" s="17"/>
      <c r="H243" s="17"/>
      <c r="I243" s="17"/>
      <c r="J243" s="17"/>
      <c r="K243" s="17">
        <f>IF(K231 &gt; 1, IF(M242&lt;$E$17,(M242-D243+C243),K231), 0)</f>
        <v>0</v>
      </c>
      <c r="L243" s="17">
        <f>IF(M242&lt;1,0,IF((D243+E243+K243)-C243&gt;=(M242),(M242),(D243+E243+K243)-C243))</f>
        <v>1408.9671617467</v>
      </c>
      <c r="M243" s="18">
        <f>IF(M242-L243&lt;1,0,M242-L243)</f>
        <v>304624.86163361213</v>
      </c>
      <c r="N243" s="17"/>
      <c r="Q243" s="7"/>
      <c r="R243" s="11"/>
      <c r="S243" s="23">
        <f>S242-($S$241-$S$253)/12</f>
        <v>231507.68980207271</v>
      </c>
      <c r="T243" s="13"/>
      <c r="U243" s="10">
        <f>CM237</f>
        <v>0</v>
      </c>
      <c r="V243" s="9"/>
      <c r="W243" s="12">
        <f>SUM($C$38:C243)</f>
        <v>357551.13333611487</v>
      </c>
      <c r="X243" s="11"/>
      <c r="Y243" s="10">
        <f>SUM($CH$30:CH237)</f>
        <v>32940.465450647702</v>
      </c>
      <c r="Z243" s="9"/>
      <c r="AA243" s="9"/>
      <c r="AB243" s="9"/>
      <c r="AG243" s="1" t="s">
        <v>0</v>
      </c>
      <c r="CF243">
        <f>SUM(CF242+1)</f>
        <v>212</v>
      </c>
      <c r="CG243" s="22" t="str">
        <f>IF(CM242&lt;1,"",$CJ$7)</f>
        <v/>
      </c>
      <c r="CH243" s="21" t="str">
        <f>IF(CM242&lt;1,"",(CM242*(CG243*30)/360))</f>
        <v/>
      </c>
      <c r="CI243" s="5" t="str">
        <f>IF(CM242&lt;1,"",$CJ$9)</f>
        <v/>
      </c>
      <c r="CJ243" s="21" t="str">
        <f>IF(CM242&lt;1,"",$CJ$12)</f>
        <v/>
      </c>
      <c r="CK243" s="21">
        <f>IF(CM242&lt;1,0,CK231)</f>
        <v>0</v>
      </c>
      <c r="CL243" s="21">
        <f>IF(CM242&lt;1,0,(CI243+CJ243+CK243)-CH243)</f>
        <v>0</v>
      </c>
      <c r="CM243" s="21">
        <f>IF(CM242-CL243&lt;1,0,CM242-CL243)</f>
        <v>0</v>
      </c>
      <c r="CO243" s="4">
        <f>(CR242*($CO$36*13.85))/360</f>
        <v>778.20506249591688</v>
      </c>
      <c r="CP243" s="5">
        <f>$D$38/2</f>
        <v>1342.0540575303476</v>
      </c>
      <c r="CQ243" s="5">
        <f>CP243-CO243</f>
        <v>563.84899503443069</v>
      </c>
      <c r="CR243" s="4">
        <f>IF(CR242-CQ243&lt;0,0,CR242-CQ243)</f>
        <v>403990.40732053254</v>
      </c>
      <c r="CS243" s="6">
        <f>IF(CR242&lt;1,"",CS242+1)</f>
        <v>206</v>
      </c>
    </row>
    <row r="244" spans="1:97" hidden="1" x14ac:dyDescent="0.25">
      <c r="A244" s="6"/>
      <c r="B244" s="20">
        <f>IF(M243&lt;1,"",$E$7)</f>
        <v>0.05</v>
      </c>
      <c r="C244" s="17">
        <f>IF(M243&lt;1,0,(M243*(B244*30)/360))</f>
        <v>1269.2702568067173</v>
      </c>
      <c r="D244" s="19">
        <f>IF(M243 &gt; 1, IF(M243-D243&lt;1,(M243+C244),$E$9), 0)</f>
        <v>2684.1081150606951</v>
      </c>
      <c r="E244" s="17">
        <f>IF(D244&lt;M243,IF(M243&lt;1,"",$E$16),IF(D244&lt;E243,0,D244-(M243+C244)))</f>
        <v>0</v>
      </c>
      <c r="F244" s="17"/>
      <c r="G244" s="17"/>
      <c r="H244" s="17"/>
      <c r="I244" s="17"/>
      <c r="J244" s="17"/>
      <c r="K244" s="17">
        <f>IF(K232 &gt; 1, IF(M243&lt;$E$17,(M243-D244+C244),K232), 0)</f>
        <v>0</v>
      </c>
      <c r="L244" s="17">
        <f>IF(M243&lt;1,0,IF((D244+E244+K244)-C244&gt;=(M243),(M243),(D244+E244+K244)-C244))</f>
        <v>1414.8378582539779</v>
      </c>
      <c r="M244" s="18">
        <f>IF(M243-L244&lt;1,0,M243-L244)</f>
        <v>303210.02377535816</v>
      </c>
      <c r="N244" s="17"/>
      <c r="Q244" s="7"/>
      <c r="R244" s="11"/>
      <c r="S244" s="23">
        <f>S243-($S$241-$S$253)/12</f>
        <v>229534.19712119529</v>
      </c>
      <c r="T244" s="13"/>
      <c r="U244" s="10">
        <f>CM238</f>
        <v>0</v>
      </c>
      <c r="V244" s="9"/>
      <c r="W244" s="12">
        <f>SUM($C$38:C244)</f>
        <v>358820.40359292156</v>
      </c>
      <c r="X244" s="11"/>
      <c r="Y244" s="10">
        <f>SUM($CH$30:CH238)</f>
        <v>32940.465450647702</v>
      </c>
      <c r="Z244" s="9"/>
      <c r="AA244" s="9"/>
      <c r="AB244" s="9"/>
      <c r="AG244" s="1" t="s">
        <v>0</v>
      </c>
      <c r="CF244">
        <f>SUM(CF243+1)</f>
        <v>213</v>
      </c>
      <c r="CG244" s="22" t="str">
        <f>IF(CM243&lt;1,"",$CJ$7)</f>
        <v/>
      </c>
      <c r="CH244" s="21" t="str">
        <f>IF(CM243&lt;1,"",(CM243*(CG244*30)/360))</f>
        <v/>
      </c>
      <c r="CI244" s="5" t="str">
        <f>IF(CM243&lt;1,"",$CJ$9)</f>
        <v/>
      </c>
      <c r="CJ244" s="21" t="str">
        <f>IF(CM243&lt;1,"",$CJ$12)</f>
        <v/>
      </c>
      <c r="CK244" s="21">
        <f>IF(CM243&lt;1,0,CK232)</f>
        <v>0</v>
      </c>
      <c r="CL244" s="21">
        <f>IF(CM243&lt;1,0,(CI244+CJ244+CK244)-CH244)</f>
        <v>0</v>
      </c>
      <c r="CM244" s="21">
        <f>IF(CM243-CL244&lt;1,0,CM243-CL244)</f>
        <v>0</v>
      </c>
      <c r="CO244" s="4">
        <f>(CR243*($CO$36*13.85))/360</f>
        <v>777.12043630407993</v>
      </c>
      <c r="CP244" s="5">
        <f>$D$38/2</f>
        <v>1342.0540575303476</v>
      </c>
      <c r="CQ244" s="5">
        <f>CP244-CO244</f>
        <v>564.93362122626763</v>
      </c>
      <c r="CR244" s="4">
        <f>IF(CR243-CQ244&lt;0,0,CR243-CQ244)</f>
        <v>403425.47369930625</v>
      </c>
      <c r="CS244" s="6">
        <f>IF(CR243&lt;1,"",CS243+1)</f>
        <v>207</v>
      </c>
    </row>
    <row r="245" spans="1:97" hidden="1" x14ac:dyDescent="0.25">
      <c r="A245" s="6"/>
      <c r="B245" s="20">
        <f>IF(M244&lt;1,"",$E$7)</f>
        <v>0.05</v>
      </c>
      <c r="C245" s="17">
        <f>IF(M244&lt;1,0,(M244*(B245*30)/360))</f>
        <v>1263.3750990639924</v>
      </c>
      <c r="D245" s="19">
        <f>IF(M244 &gt; 1, IF(M244-D244&lt;1,(M244+C245),$E$9), 0)</f>
        <v>2684.1081150606951</v>
      </c>
      <c r="E245" s="17">
        <f>IF(D245&lt;M244,IF(M244&lt;1,"",$E$16),IF(D245&lt;E244,0,D245-(M244+C245)))</f>
        <v>0</v>
      </c>
      <c r="F245" s="17"/>
      <c r="G245" s="17"/>
      <c r="H245" s="17"/>
      <c r="I245" s="17"/>
      <c r="J245" s="17"/>
      <c r="K245" s="17">
        <f>IF(K233 &gt; 1, IF(M244&lt;$E$17,(M244-D245+C245),K233), 0)</f>
        <v>0</v>
      </c>
      <c r="L245" s="17">
        <f>IF(M244&lt;1,0,IF((D245+E245+K245)-C245&gt;=(M244),(M244),(D245+E245+K245)-C245))</f>
        <v>1420.7330159967028</v>
      </c>
      <c r="M245" s="18">
        <f>IF(M244-L245&lt;1,0,M244-L245)</f>
        <v>301789.29075936147</v>
      </c>
      <c r="N245" s="17"/>
      <c r="Q245" s="7"/>
      <c r="R245" s="11"/>
      <c r="S245" s="23">
        <f>S244-($S$241-$S$253)/12</f>
        <v>227560.70444031787</v>
      </c>
      <c r="T245" s="13"/>
      <c r="U245" s="10">
        <f>CM239</f>
        <v>0</v>
      </c>
      <c r="V245" s="9"/>
      <c r="W245" s="12">
        <f>SUM($C$38:C245)</f>
        <v>360083.77869198553</v>
      </c>
      <c r="X245" s="11"/>
      <c r="Y245" s="10">
        <f>SUM($CH$30:CH239)</f>
        <v>32940.465450647702</v>
      </c>
      <c r="Z245" s="9"/>
      <c r="AA245" s="9"/>
      <c r="AB245" s="9"/>
      <c r="AG245" s="1" t="s">
        <v>0</v>
      </c>
      <c r="CF245">
        <f>SUM(CF244+1)</f>
        <v>214</v>
      </c>
      <c r="CG245" s="22" t="str">
        <f>IF(CM244&lt;1,"",$CJ$7)</f>
        <v/>
      </c>
      <c r="CH245" s="21" t="str">
        <f>IF(CM244&lt;1,"",(CM244*(CG245*30)/360))</f>
        <v/>
      </c>
      <c r="CI245" s="5" t="str">
        <f>IF(CM244&lt;1,"",$CJ$9)</f>
        <v/>
      </c>
      <c r="CJ245" s="21" t="str">
        <f>IF(CM244&lt;1,"",$CJ$12)</f>
        <v/>
      </c>
      <c r="CK245" s="21">
        <f>IF(CM244&lt;1,0,CK233)</f>
        <v>0</v>
      </c>
      <c r="CL245" s="21">
        <f>IF(CM244&lt;1,0,(CI245+CJ245+CK245)-CH245)</f>
        <v>0</v>
      </c>
      <c r="CM245" s="21">
        <f>IF(CM244-CL245&lt;1,0,CM244-CL245)</f>
        <v>0</v>
      </c>
      <c r="CO245" s="4">
        <f>(CR244*($CO$36*13.85))/360</f>
        <v>776.03372371324883</v>
      </c>
      <c r="CP245" s="5">
        <f>$D$38/2</f>
        <v>1342.0540575303476</v>
      </c>
      <c r="CQ245" s="5">
        <f>CP245-CO245</f>
        <v>566.02033381709873</v>
      </c>
      <c r="CR245" s="4">
        <f>IF(CR244-CQ245&lt;0,0,CR244-CQ245)</f>
        <v>402859.45336548914</v>
      </c>
      <c r="CS245" s="6">
        <f>IF(CR244&lt;1,"",CS244+1)</f>
        <v>208</v>
      </c>
    </row>
    <row r="246" spans="1:97" hidden="1" x14ac:dyDescent="0.25">
      <c r="A246" s="6"/>
      <c r="B246" s="20">
        <f>IF(M245&lt;1,"",$E$7)</f>
        <v>0.05</v>
      </c>
      <c r="C246" s="17">
        <f>IF(M245&lt;1,0,(M245*(B246*30)/360))</f>
        <v>1257.4553781640061</v>
      </c>
      <c r="D246" s="19">
        <f>IF(M245 &gt; 1, IF(M245-D245&lt;1,(M245+C246),$E$9), 0)</f>
        <v>2684.1081150606951</v>
      </c>
      <c r="E246" s="17">
        <f>IF(D246&lt;M245,IF(M245&lt;1,"",$E$16),IF(D246&lt;E245,0,D246-(M245+C246)))</f>
        <v>0</v>
      </c>
      <c r="F246" s="17"/>
      <c r="G246" s="17"/>
      <c r="H246" s="17"/>
      <c r="I246" s="17"/>
      <c r="J246" s="17"/>
      <c r="K246" s="17">
        <f>IF(K234 &gt; 1, IF(M245&lt;$E$17,(M245-D246+C246),K234), 0)</f>
        <v>0</v>
      </c>
      <c r="L246" s="17">
        <f>IF(M245&lt;1,0,IF((D246+E246+K246)-C246&gt;=(M245),(M245),(D246+E246+K246)-C246))</f>
        <v>1426.652736896689</v>
      </c>
      <c r="M246" s="18">
        <f>IF(M245-L246&lt;1,0,M245-L246)</f>
        <v>300362.63802246476</v>
      </c>
      <c r="N246" s="17"/>
      <c r="Q246" s="7"/>
      <c r="R246" s="11"/>
      <c r="S246" s="23">
        <f>S245-($S$241-$S$253)/12</f>
        <v>225587.21175944046</v>
      </c>
      <c r="T246" s="13"/>
      <c r="U246" s="10">
        <f>CM240</f>
        <v>0</v>
      </c>
      <c r="V246" s="9"/>
      <c r="W246" s="12">
        <f>SUM($C$38:C246)</f>
        <v>361341.23407014954</v>
      </c>
      <c r="X246" s="11"/>
      <c r="Y246" s="10">
        <f>SUM($CH$30:CH240)</f>
        <v>32940.465450647702</v>
      </c>
      <c r="Z246" s="9"/>
      <c r="AA246" s="9"/>
      <c r="AB246" s="9"/>
      <c r="AG246" s="1" t="s">
        <v>0</v>
      </c>
      <c r="CF246">
        <f>SUM(CF245+1)</f>
        <v>215</v>
      </c>
      <c r="CG246" s="22" t="str">
        <f>IF(CM245&lt;1,"",$CJ$7)</f>
        <v/>
      </c>
      <c r="CH246" s="21" t="str">
        <f>IF(CM245&lt;1,"",(CM245*(CG246*30)/360))</f>
        <v/>
      </c>
      <c r="CI246" s="5" t="str">
        <f>IF(CM245&lt;1,"",$CJ$9)</f>
        <v/>
      </c>
      <c r="CJ246" s="21" t="str">
        <f>IF(CM245&lt;1,"",$CJ$12)</f>
        <v/>
      </c>
      <c r="CK246" s="21">
        <f>IF(CM245&lt;1,0,CK234)</f>
        <v>0</v>
      </c>
      <c r="CL246" s="21">
        <f>IF(CM245&lt;1,0,(CI246+CJ246+CK246)-CH246)</f>
        <v>0</v>
      </c>
      <c r="CM246" s="21">
        <f>IF(CM245-CL246&lt;1,0,CM245-CL246)</f>
        <v>0</v>
      </c>
      <c r="CO246" s="4">
        <f>(CR245*($CO$36*13.85))/360</f>
        <v>774.94492071000343</v>
      </c>
      <c r="CP246" s="5">
        <f>$D$38/2</f>
        <v>1342.0540575303476</v>
      </c>
      <c r="CQ246" s="5">
        <f>CP246-CO246</f>
        <v>567.10913682034413</v>
      </c>
      <c r="CR246" s="4">
        <f>IF(CR245-CQ246&lt;0,0,CR245-CQ246)</f>
        <v>402292.34422866878</v>
      </c>
      <c r="CS246" s="6">
        <f>IF(CR245&lt;1,"",CS245+1)</f>
        <v>209</v>
      </c>
    </row>
    <row r="247" spans="1:97" hidden="1" x14ac:dyDescent="0.25">
      <c r="A247" s="6"/>
      <c r="B247" s="20">
        <f>IF(M246&lt;1,"",$E$7)</f>
        <v>0.05</v>
      </c>
      <c r="C247" s="17">
        <f>IF(M246&lt;1,0,(M246*(B247*30)/360))</f>
        <v>1251.5109917602699</v>
      </c>
      <c r="D247" s="19">
        <f>IF(M246 &gt; 1, IF(M246-D246&lt;1,(M246+C247),$E$9), 0)</f>
        <v>2684.1081150606951</v>
      </c>
      <c r="E247" s="17">
        <f>IF(D247&lt;M246,IF(M246&lt;1,"",$E$16),IF(D247&lt;E246,0,D247-(M246+C247)))</f>
        <v>0</v>
      </c>
      <c r="F247" s="17"/>
      <c r="G247" s="17"/>
      <c r="H247" s="17"/>
      <c r="I247" s="17"/>
      <c r="J247" s="17"/>
      <c r="K247" s="17">
        <f>IF(K235 &gt; 1, IF(M246&lt;$E$17,(M246-D247+C247),K235), 0)</f>
        <v>0</v>
      </c>
      <c r="L247" s="17">
        <f>IF(M246&lt;1,0,IF((D247+E247+K247)-C247&gt;=(M246),(M246),(D247+E247+K247)-C247))</f>
        <v>1432.5971233004252</v>
      </c>
      <c r="M247" s="18">
        <f>IF(M246-L247&lt;1,0,M246-L247)</f>
        <v>298930.04089916433</v>
      </c>
      <c r="N247" s="17"/>
      <c r="Q247" s="7"/>
      <c r="R247" s="11"/>
      <c r="S247" s="23">
        <f>S246-($S$241-$S$253)/12</f>
        <v>223613.71907856304</v>
      </c>
      <c r="T247" s="13"/>
      <c r="U247" s="10">
        <f>CM241</f>
        <v>0</v>
      </c>
      <c r="V247" s="9"/>
      <c r="W247" s="12">
        <f>SUM($C$38:C247)</f>
        <v>362592.74506190984</v>
      </c>
      <c r="X247" s="11"/>
      <c r="Y247" s="10">
        <f>SUM($CH$30:CH241)</f>
        <v>32940.465450647702</v>
      </c>
      <c r="Z247" s="9"/>
      <c r="AA247" s="9"/>
      <c r="AB247" s="9"/>
      <c r="AG247" s="1" t="s">
        <v>0</v>
      </c>
      <c r="CF247">
        <f>SUM(CF246+1)</f>
        <v>216</v>
      </c>
      <c r="CG247" s="22" t="str">
        <f>IF(CM246&lt;1,"",$CJ$7)</f>
        <v/>
      </c>
      <c r="CH247" s="21" t="str">
        <f>IF(CM246&lt;1,"",(CM246*(CG247*30)/360))</f>
        <v/>
      </c>
      <c r="CI247" s="5" t="str">
        <f>IF(CM246&lt;1,"",$CJ$9)</f>
        <v/>
      </c>
      <c r="CJ247" s="21" t="str">
        <f>IF(CM246&lt;1,"",$CJ$12)</f>
        <v/>
      </c>
      <c r="CK247" s="21">
        <f>IF(CM246&lt;1,0,CK235)</f>
        <v>0</v>
      </c>
      <c r="CL247" s="21">
        <f>IF(CM246&lt;1,0,(CI247+CJ247+CK247)-CH247)</f>
        <v>0</v>
      </c>
      <c r="CM247" s="21">
        <f>IF(CM246-CL247&lt;1,0,CM246-CL247)</f>
        <v>0</v>
      </c>
      <c r="CO247" s="4">
        <f>(CR246*($CO$36*13.85))/360</f>
        <v>773.85402327320321</v>
      </c>
      <c r="CP247" s="5">
        <f>$D$38/2</f>
        <v>1342.0540575303476</v>
      </c>
      <c r="CQ247" s="5">
        <f>CP247-CO247</f>
        <v>568.20003425714435</v>
      </c>
      <c r="CR247" s="4">
        <f>IF(CR246-CQ247&lt;0,0,CR246-CQ247)</f>
        <v>401724.14419441164</v>
      </c>
      <c r="CS247" s="6">
        <f>IF(CR246&lt;1,"",CS246+1)</f>
        <v>210</v>
      </c>
    </row>
    <row r="248" spans="1:97" hidden="1" x14ac:dyDescent="0.25">
      <c r="A248" s="6"/>
      <c r="B248" s="20">
        <f>IF(M247&lt;1,"",$E$7)</f>
        <v>0.05</v>
      </c>
      <c r="C248" s="17">
        <f>IF(M247&lt;1,0,(M247*(B248*30)/360))</f>
        <v>1245.5418370798516</v>
      </c>
      <c r="D248" s="19">
        <f>IF(M247 &gt; 1, IF(M247-D247&lt;1,(M247+C248),$E$9), 0)</f>
        <v>2684.1081150606951</v>
      </c>
      <c r="E248" s="17">
        <f>IF(D248&lt;M247,IF(M247&lt;1,"",$E$16),IF(D248&lt;E247,0,D248-(M247+C248)))</f>
        <v>0</v>
      </c>
      <c r="F248" s="17"/>
      <c r="G248" s="17"/>
      <c r="H248" s="17"/>
      <c r="I248" s="17"/>
      <c r="J248" s="17"/>
      <c r="K248" s="17">
        <f>IF(K236 &gt; 1, IF(M247&lt;$E$17,(M247-D248+C248),K236), 0)</f>
        <v>0</v>
      </c>
      <c r="L248" s="17">
        <f>IF(M247&lt;1,0,IF((D248+E248+K248)-C248&gt;=(M247),(M247),(D248+E248+K248)-C248))</f>
        <v>1438.5662779808436</v>
      </c>
      <c r="M248" s="18">
        <f>IF(M247-L248&lt;1,0,M247-L248)</f>
        <v>297491.47462118347</v>
      </c>
      <c r="N248" s="17"/>
      <c r="Q248" s="7"/>
      <c r="R248" s="11"/>
      <c r="S248" s="23">
        <f>S247-($S$241-$S$253)/12</f>
        <v>221640.22639768562</v>
      </c>
      <c r="T248" s="13"/>
      <c r="U248" s="10">
        <f>CM242</f>
        <v>0</v>
      </c>
      <c r="V248" s="9"/>
      <c r="W248" s="12">
        <f>SUM($C$38:C248)</f>
        <v>363838.2868989897</v>
      </c>
      <c r="X248" s="11"/>
      <c r="Y248" s="10">
        <f>SUM($CH$30:CH242)</f>
        <v>32940.465450647702</v>
      </c>
      <c r="Z248" s="9"/>
      <c r="AA248" s="9"/>
      <c r="AB248" s="9"/>
      <c r="AG248" s="1" t="s">
        <v>0</v>
      </c>
      <c r="CF248">
        <f>SUM(CF247+1)</f>
        <v>217</v>
      </c>
      <c r="CG248" s="22" t="str">
        <f>IF(CM247&lt;1,"",$CJ$7)</f>
        <v/>
      </c>
      <c r="CH248" s="21" t="str">
        <f>IF(CM247&lt;1,"",(CM247*(CG248*30)/360))</f>
        <v/>
      </c>
      <c r="CI248" s="5" t="str">
        <f>IF(CM247&lt;1,"",$CJ$9)</f>
        <v/>
      </c>
      <c r="CJ248" s="21" t="str">
        <f>IF(CM247&lt;1,"",$CJ$12)</f>
        <v/>
      </c>
      <c r="CK248" s="21">
        <f>IF(CM247&lt;1,0,CK236)</f>
        <v>0</v>
      </c>
      <c r="CL248" s="21">
        <f>IF(CM247&lt;1,0,(CI248+CJ248+CK248)-CH248)</f>
        <v>0</v>
      </c>
      <c r="CM248" s="21">
        <f>IF(CM247-CL248&lt;1,0,CM247-CL248)</f>
        <v>0</v>
      </c>
      <c r="CO248" s="4">
        <f>(CR247*($CO$36*13.85))/360</f>
        <v>772.76102737397241</v>
      </c>
      <c r="CP248" s="5">
        <f>$D$38/2</f>
        <v>1342.0540575303476</v>
      </c>
      <c r="CQ248" s="5">
        <f>CP248-CO248</f>
        <v>569.29303015637515</v>
      </c>
      <c r="CR248" s="4">
        <f>IF(CR247-CQ248&lt;0,0,CR247-CQ248)</f>
        <v>401154.85116425529</v>
      </c>
      <c r="CS248" s="6">
        <f>IF(CR247&lt;1,"",CS247+1)</f>
        <v>211</v>
      </c>
    </row>
    <row r="249" spans="1:97" hidden="1" x14ac:dyDescent="0.25">
      <c r="A249" s="6"/>
      <c r="B249" s="20">
        <f>IF(M248&lt;1,"",$E$7)</f>
        <v>0.05</v>
      </c>
      <c r="C249" s="17">
        <f>IF(M248&lt;1,0,(M248*(B249*30)/360))</f>
        <v>1239.5478109215978</v>
      </c>
      <c r="D249" s="19">
        <f>IF(M248 &gt; 1, IF(M248-D248&lt;1,(M248+C249),$E$9), 0)</f>
        <v>2684.1081150606951</v>
      </c>
      <c r="E249" s="17">
        <f>IF(D249&lt;M248,IF(M248&lt;1,"",$E$16),IF(D249&lt;E248,0,D249-(M248+C249)))</f>
        <v>0</v>
      </c>
      <c r="F249" s="17"/>
      <c r="G249" s="17"/>
      <c r="H249" s="17"/>
      <c r="I249" s="17"/>
      <c r="J249" s="17"/>
      <c r="K249" s="17">
        <f>IF(K237 &gt; 1, IF(M248&lt;$E$17,(M248-D249+C249),K237), 0)</f>
        <v>0</v>
      </c>
      <c r="L249" s="17">
        <f>IF(M248&lt;1,0,IF((D249+E249+K249)-C249&gt;=(M248),(M248),(D249+E249+K249)-C249))</f>
        <v>1444.5603041390973</v>
      </c>
      <c r="M249" s="18">
        <f>IF(M248-L249&lt;1,0,M248-L249)</f>
        <v>296046.91431704437</v>
      </c>
      <c r="N249" s="17"/>
      <c r="Q249" s="7"/>
      <c r="R249" s="11"/>
      <c r="S249" s="23">
        <f>S248-($S$241-$S$253)/12</f>
        <v>219666.7337168082</v>
      </c>
      <c r="T249" s="13"/>
      <c r="U249" s="10">
        <f>CM243</f>
        <v>0</v>
      </c>
      <c r="V249" s="9"/>
      <c r="W249" s="12">
        <f>SUM($C$38:C249)</f>
        <v>365077.83470991132</v>
      </c>
      <c r="X249" s="11"/>
      <c r="Y249" s="10">
        <f>SUM($CH$30:CH243)</f>
        <v>32940.465450647702</v>
      </c>
      <c r="Z249" s="9"/>
      <c r="AA249" s="9"/>
      <c r="AB249" s="9"/>
      <c r="AG249" s="1" t="s">
        <v>0</v>
      </c>
      <c r="CF249">
        <f>SUM(CF248+1)</f>
        <v>218</v>
      </c>
      <c r="CG249" s="22" t="str">
        <f>IF(CM248&lt;1,"",$CJ$7)</f>
        <v/>
      </c>
      <c r="CH249" s="21" t="str">
        <f>IF(CM248&lt;1,"",(CM248*(CG249*30)/360))</f>
        <v/>
      </c>
      <c r="CI249" s="5" t="str">
        <f>IF(CM248&lt;1,"",$CJ$9)</f>
        <v/>
      </c>
      <c r="CJ249" s="21" t="str">
        <f>IF(CM248&lt;1,"",$CJ$12)</f>
        <v/>
      </c>
      <c r="CK249" s="21">
        <f>IF(CM248&lt;1,0,CK237)</f>
        <v>0</v>
      </c>
      <c r="CL249" s="21">
        <f>IF(CM248&lt;1,0,(CI249+CJ249+CK249)-CH249)</f>
        <v>0</v>
      </c>
      <c r="CM249" s="21">
        <f>IF(CM248-CL249&lt;1,0,CM248-CL249)</f>
        <v>0</v>
      </c>
      <c r="CO249" s="4">
        <f>(CR248*($CO$36*13.85))/360</f>
        <v>771.66592897568557</v>
      </c>
      <c r="CP249" s="5">
        <f>$D$38/2</f>
        <v>1342.0540575303476</v>
      </c>
      <c r="CQ249" s="5">
        <f>CP249-CO249</f>
        <v>570.38812855466199</v>
      </c>
      <c r="CR249" s="4">
        <f>IF(CR248-CQ249&lt;0,0,CR248-CQ249)</f>
        <v>400584.46303570061</v>
      </c>
      <c r="CS249" s="6">
        <f>IF(CR248&lt;1,"",CS248+1)</f>
        <v>212</v>
      </c>
    </row>
    <row r="250" spans="1:97" hidden="1" x14ac:dyDescent="0.25">
      <c r="A250" s="6"/>
      <c r="B250" s="20">
        <f>IF(M249&lt;1,"",$E$7)</f>
        <v>0.05</v>
      </c>
      <c r="C250" s="17">
        <f>IF(M249&lt;1,0,(M249*(B250*30)/360))</f>
        <v>1233.5288096543516</v>
      </c>
      <c r="D250" s="19">
        <f>IF(M249 &gt; 1, IF(M249-D249&lt;1,(M249+C250),$E$9), 0)</f>
        <v>2684.1081150606951</v>
      </c>
      <c r="E250" s="17">
        <f>IF(D250&lt;M249,IF(M249&lt;1,"",$E$16),IF(D250&lt;E249,0,D250-(M249+C250)))</f>
        <v>0</v>
      </c>
      <c r="F250" s="17"/>
      <c r="G250" s="17"/>
      <c r="H250" s="17"/>
      <c r="I250" s="17"/>
      <c r="J250" s="17"/>
      <c r="K250" s="17">
        <f>IF(K238 &gt; 1, IF(M249&lt;$E$17,(M249-D250+C250),K238), 0)</f>
        <v>0</v>
      </c>
      <c r="L250" s="17">
        <f>IF(M249&lt;1,0,IF((D250+E250+K250)-C250&gt;=(M249),(M249),(D250+E250+K250)-C250))</f>
        <v>1450.5793054063436</v>
      </c>
      <c r="M250" s="18">
        <f>IF(M249-L250&lt;1,0,M249-L250)</f>
        <v>294596.335011638</v>
      </c>
      <c r="N250" s="17"/>
      <c r="Q250" s="7"/>
      <c r="R250" s="11"/>
      <c r="S250" s="23">
        <f>S249-($S$241-$S$253)/12</f>
        <v>217693.24103593078</v>
      </c>
      <c r="T250" s="13"/>
      <c r="U250" s="10">
        <f>CM244</f>
        <v>0</v>
      </c>
      <c r="V250" s="9"/>
      <c r="W250" s="12">
        <f>SUM($C$38:C250)</f>
        <v>366311.36351956567</v>
      </c>
      <c r="X250" s="11"/>
      <c r="Y250" s="10">
        <f>SUM($CH$30:CH244)</f>
        <v>32940.465450647702</v>
      </c>
      <c r="Z250" s="9"/>
      <c r="AA250" s="9"/>
      <c r="AB250" s="9"/>
      <c r="AG250" s="1" t="s">
        <v>0</v>
      </c>
      <c r="CF250">
        <f>SUM(CF249+1)</f>
        <v>219</v>
      </c>
      <c r="CG250" s="22" t="str">
        <f>IF(CM249&lt;1,"",$CJ$7)</f>
        <v/>
      </c>
      <c r="CH250" s="21" t="str">
        <f>IF(CM249&lt;1,"",(CM249*(CG250*30)/360))</f>
        <v/>
      </c>
      <c r="CI250" s="5" t="str">
        <f>IF(CM249&lt;1,"",$CJ$9)</f>
        <v/>
      </c>
      <c r="CJ250" s="21" t="str">
        <f>IF(CM249&lt;1,"",$CJ$12)</f>
        <v/>
      </c>
      <c r="CK250" s="21">
        <f>IF(CM249&lt;1,0,CK238)</f>
        <v>0</v>
      </c>
      <c r="CL250" s="21">
        <f>IF(CM249&lt;1,0,(CI250+CJ250+CK250)-CH250)</f>
        <v>0</v>
      </c>
      <c r="CM250" s="21">
        <f>IF(CM249-CL250&lt;1,0,CM249-CL250)</f>
        <v>0</v>
      </c>
      <c r="CO250" s="4">
        <f>(CR249*($CO$36*13.85))/360</f>
        <v>770.56872403395187</v>
      </c>
      <c r="CP250" s="5">
        <f>$D$38/2</f>
        <v>1342.0540575303476</v>
      </c>
      <c r="CQ250" s="5">
        <f>CP250-CO250</f>
        <v>571.4853334963957</v>
      </c>
      <c r="CR250" s="4">
        <f>IF(CR249-CQ250&lt;0,0,CR249-CQ250)</f>
        <v>400012.9777022042</v>
      </c>
      <c r="CS250" s="6">
        <f>IF(CR249&lt;1,"",CS249+1)</f>
        <v>213</v>
      </c>
    </row>
    <row r="251" spans="1:97" hidden="1" x14ac:dyDescent="0.25">
      <c r="A251" s="6"/>
      <c r="B251" s="20">
        <f>IF(M250&lt;1,"",$E$7)</f>
        <v>0.05</v>
      </c>
      <c r="C251" s="17">
        <f>IF(M250&lt;1,0,(M250*(B251*30)/360))</f>
        <v>1227.4847292151583</v>
      </c>
      <c r="D251" s="19">
        <f>IF(M250 &gt; 1, IF(M250-D250&lt;1,(M250+C251),$E$9), 0)</f>
        <v>2684.1081150606951</v>
      </c>
      <c r="E251" s="17">
        <f>IF(D251&lt;M250,IF(M250&lt;1,"",$E$16),IF(D251&lt;E250,0,D251-(M250+C251)))</f>
        <v>0</v>
      </c>
      <c r="F251" s="17"/>
      <c r="G251" s="17"/>
      <c r="H251" s="17"/>
      <c r="I251" s="17"/>
      <c r="J251" s="17"/>
      <c r="K251" s="17">
        <f>IF(K239 &gt; 1, IF(M250&lt;$E$17,(M250-D251+C251),K239), 0)</f>
        <v>0</v>
      </c>
      <c r="L251" s="17">
        <f>IF(M250&lt;1,0,IF((D251+E251+K251)-C251&gt;=(M250),(M250),(D251+E251+K251)-C251))</f>
        <v>1456.6233858455369</v>
      </c>
      <c r="M251" s="18">
        <f>IF(M250-L251&lt;1,0,M250-L251)</f>
        <v>293139.71162579249</v>
      </c>
      <c r="N251" s="17"/>
      <c r="Q251" s="7"/>
      <c r="R251" s="11"/>
      <c r="S251" s="23">
        <f>S250-($S$241-$S$253)/12</f>
        <v>215719.74835505337</v>
      </c>
      <c r="T251" s="13"/>
      <c r="U251" s="10">
        <f>CM245</f>
        <v>0</v>
      </c>
      <c r="V251" s="9"/>
      <c r="W251" s="12">
        <f>SUM($C$38:C251)</f>
        <v>367538.84824878082</v>
      </c>
      <c r="X251" s="11"/>
      <c r="Y251" s="10">
        <f>SUM($CH$30:CH245)</f>
        <v>32940.465450647702</v>
      </c>
      <c r="Z251" s="9"/>
      <c r="AA251" s="9"/>
      <c r="AB251" s="9"/>
      <c r="AG251" s="1" t="s">
        <v>0</v>
      </c>
      <c r="CF251">
        <f>SUM(CF250+1)</f>
        <v>220</v>
      </c>
      <c r="CG251" s="22" t="str">
        <f>IF(CM250&lt;1,"",$CJ$7)</f>
        <v/>
      </c>
      <c r="CH251" s="21" t="str">
        <f>IF(CM250&lt;1,"",(CM250*(CG251*30)/360))</f>
        <v/>
      </c>
      <c r="CI251" s="5" t="str">
        <f>IF(CM250&lt;1,"",$CJ$9)</f>
        <v/>
      </c>
      <c r="CJ251" s="21" t="str">
        <f>IF(CM250&lt;1,"",$CJ$12)</f>
        <v/>
      </c>
      <c r="CK251" s="21">
        <f>IF(CM250&lt;1,0,CK239)</f>
        <v>0</v>
      </c>
      <c r="CL251" s="21">
        <f>IF(CM250&lt;1,0,(CI251+CJ251+CK251)-CH251)</f>
        <v>0</v>
      </c>
      <c r="CM251" s="21">
        <f>IF(CM250-CL251&lt;1,0,CM250-CL251)</f>
        <v>0</v>
      </c>
      <c r="CO251" s="4">
        <f>(CR250*($CO$36*13.85))/360</f>
        <v>769.4694084966012</v>
      </c>
      <c r="CP251" s="5">
        <f>$D$38/2</f>
        <v>1342.0540575303476</v>
      </c>
      <c r="CQ251" s="5">
        <f>CP251-CO251</f>
        <v>572.58464903374636</v>
      </c>
      <c r="CR251" s="4">
        <f>IF(CR250-CQ251&lt;0,0,CR250-CQ251)</f>
        <v>399440.39305317047</v>
      </c>
      <c r="CS251" s="6">
        <f>IF(CR250&lt;1,"",CS250+1)</f>
        <v>214</v>
      </c>
    </row>
    <row r="252" spans="1:97" hidden="1" x14ac:dyDescent="0.25">
      <c r="A252" s="6"/>
      <c r="B252" s="20">
        <f>IF(M251&lt;1,"",$E$7)</f>
        <v>0.05</v>
      </c>
      <c r="C252" s="17">
        <f>IF(M251&lt;1,0,(M251*(B252*30)/360))</f>
        <v>1221.4154651074687</v>
      </c>
      <c r="D252" s="19">
        <f>IF(M251 &gt; 1, IF(M251-D251&lt;1,(M251+C252),$E$9), 0)</f>
        <v>2684.1081150606951</v>
      </c>
      <c r="E252" s="17">
        <f>IF(D252&lt;M251,IF(M251&lt;1,"",$E$16),IF(D252&lt;E251,0,D252-(M251+C252)))</f>
        <v>0</v>
      </c>
      <c r="F252" s="17"/>
      <c r="G252" s="17"/>
      <c r="H252" s="17"/>
      <c r="I252" s="17"/>
      <c r="J252" s="17"/>
      <c r="K252" s="17">
        <f>IF(K240 &gt; 1, IF(M251&lt;$E$17,(M251-D252+C252),K240), 0)</f>
        <v>0</v>
      </c>
      <c r="L252" s="17">
        <f>IF(M251&lt;1,0,IF((D252+E252+K252)-C252&gt;=(M251),(M251),(D252+E252+K252)-C252))</f>
        <v>1462.6926499532265</v>
      </c>
      <c r="M252" s="18">
        <f>IF(M251-L252&lt;1,0,M251-L252)</f>
        <v>291677.01897583925</v>
      </c>
      <c r="N252" s="17"/>
      <c r="Q252" s="7"/>
      <c r="R252" s="11"/>
      <c r="S252" s="23">
        <f>S251-($S$241-$S$253)/12</f>
        <v>213746.25567417595</v>
      </c>
      <c r="T252" s="13"/>
      <c r="U252" s="10">
        <f>CM246</f>
        <v>0</v>
      </c>
      <c r="V252" s="9"/>
      <c r="W252" s="12">
        <f>SUM($C$38:C252)</f>
        <v>368760.2637138883</v>
      </c>
      <c r="X252" s="11"/>
      <c r="Y252" s="10">
        <f>SUM($CH$30:CH246)</f>
        <v>32940.465450647702</v>
      </c>
      <c r="Z252" s="9"/>
      <c r="AA252" s="9"/>
      <c r="AB252" s="9"/>
      <c r="AG252" s="1" t="s">
        <v>0</v>
      </c>
      <c r="CF252">
        <f>SUM(CF251+1)</f>
        <v>221</v>
      </c>
      <c r="CG252" s="22" t="str">
        <f>IF(CM251&lt;1,"",$CJ$7)</f>
        <v/>
      </c>
      <c r="CH252" s="21" t="str">
        <f>IF(CM251&lt;1,"",(CM251*(CG252*30)/360))</f>
        <v/>
      </c>
      <c r="CI252" s="5" t="str">
        <f>IF(CM251&lt;1,"",$CJ$9)</f>
        <v/>
      </c>
      <c r="CJ252" s="21" t="str">
        <f>IF(CM251&lt;1,"",$CJ$12)</f>
        <v/>
      </c>
      <c r="CK252" s="21">
        <f>IF(CM251&lt;1,0,CK240)</f>
        <v>0</v>
      </c>
      <c r="CL252" s="21">
        <f>IF(CM251&lt;1,0,(CI252+CJ252+CK252)-CH252)</f>
        <v>0</v>
      </c>
      <c r="CM252" s="21">
        <f>IF(CM251-CL252&lt;1,0,CM251-CL252)</f>
        <v>0</v>
      </c>
      <c r="CO252" s="4">
        <f>(CR251*($CO$36*13.85))/360</f>
        <v>768.36797830366822</v>
      </c>
      <c r="CP252" s="5">
        <f>$D$38/2</f>
        <v>1342.0540575303476</v>
      </c>
      <c r="CQ252" s="5">
        <f>CP252-CO252</f>
        <v>573.68607922667934</v>
      </c>
      <c r="CR252" s="4">
        <f>IF(CR251-CQ252&lt;0,0,CR251-CQ252)</f>
        <v>398866.7069739438</v>
      </c>
      <c r="CS252" s="6">
        <f>IF(CR251&lt;1,"",CS251+1)</f>
        <v>215</v>
      </c>
    </row>
    <row r="253" spans="1:97" hidden="1" x14ac:dyDescent="0.25">
      <c r="A253" s="6"/>
      <c r="B253" s="20">
        <f>IF(M252&lt;1,"",$E$7)</f>
        <v>0.05</v>
      </c>
      <c r="C253" s="17">
        <f>IF(M252&lt;1,0,(M252*(B253*30)/360))</f>
        <v>1215.3209123993302</v>
      </c>
      <c r="D253" s="19">
        <f>IF(M252 &gt; 1, IF(M252-D252&lt;1,(M252+C253),$E$9), 0)</f>
        <v>2684.1081150606951</v>
      </c>
      <c r="E253" s="17">
        <f>IF(D253&lt;M252,IF(M252&lt;1,"",$E$16),IF(D253&lt;E252,0,D253-(M252+C253)))</f>
        <v>0</v>
      </c>
      <c r="F253" s="17"/>
      <c r="G253" s="17"/>
      <c r="H253" s="17"/>
      <c r="I253" s="17"/>
      <c r="J253" s="17"/>
      <c r="K253" s="17">
        <f>IF(K241 &gt; 1, IF(M252&lt;$E$17,(M252-D253+C253),K241), 0)</f>
        <v>0</v>
      </c>
      <c r="L253" s="17">
        <f>IF(M252&lt;1,0,IF((D253+E253+K253)-C253&gt;=(M252),(M252),(D253+E253+K253)-C253))</f>
        <v>1468.787202661365</v>
      </c>
      <c r="M253" s="18">
        <f>IF(M252-L253&lt;1,0,M252-L253)</f>
        <v>290208.23177317786</v>
      </c>
      <c r="N253" s="17"/>
      <c r="Q253" s="7"/>
      <c r="R253" s="11" t="s">
        <v>0</v>
      </c>
      <c r="S253" s="23">
        <f>CR505</f>
        <v>211772.76299329859</v>
      </c>
      <c r="T253" s="13"/>
      <c r="U253" s="10">
        <f>CM247</f>
        <v>0</v>
      </c>
      <c r="V253" s="9"/>
      <c r="W253" s="12">
        <f>SUM($C$38:C253)</f>
        <v>369975.58462628763</v>
      </c>
      <c r="X253" s="11">
        <v>18</v>
      </c>
      <c r="Y253" s="10">
        <f>SUM($CH$30:CH247)</f>
        <v>32940.465450647702</v>
      </c>
      <c r="Z253" s="9"/>
      <c r="AA253" s="9"/>
      <c r="AB253" s="9"/>
      <c r="AG253" s="1" t="s">
        <v>0</v>
      </c>
      <c r="CF253">
        <f>SUM(CF252+1)</f>
        <v>222</v>
      </c>
      <c r="CG253" s="22" t="str">
        <f>IF(CM252&lt;1,"",$CJ$7)</f>
        <v/>
      </c>
      <c r="CH253" s="21" t="str">
        <f>IF(CM252&lt;1,"",(CM252*(CG253*30)/360))</f>
        <v/>
      </c>
      <c r="CI253" s="5" t="str">
        <f>IF(CM252&lt;1,"",$CJ$9)</f>
        <v/>
      </c>
      <c r="CJ253" s="21" t="str">
        <f>IF(CM252&lt;1,"",$CJ$12)</f>
        <v/>
      </c>
      <c r="CK253" s="21">
        <f>IF(CM252&lt;1,0,CK241)</f>
        <v>0</v>
      </c>
      <c r="CL253" s="21">
        <f>IF(CM252&lt;1,0,(CI253+CJ253+CK253)-CH253)</f>
        <v>0</v>
      </c>
      <c r="CM253" s="21">
        <f>IF(CM252-CL253&lt;1,0,CM252-CL253)</f>
        <v>0</v>
      </c>
      <c r="CO253" s="4">
        <f>(CR252*($CO$36*13.85))/360</f>
        <v>767.26442938737796</v>
      </c>
      <c r="CP253" s="5">
        <f>$D$38/2</f>
        <v>1342.0540575303476</v>
      </c>
      <c r="CQ253" s="5">
        <f>CP253-CO253</f>
        <v>574.7896281429696</v>
      </c>
      <c r="CR253" s="4">
        <f>IF(CR252-CQ253&lt;0,0,CR252-CQ253)</f>
        <v>398291.91734580084</v>
      </c>
      <c r="CS253" s="6">
        <f>IF(CR252&lt;1,"",CS252+1)</f>
        <v>216</v>
      </c>
    </row>
    <row r="254" spans="1:97" hidden="1" x14ac:dyDescent="0.25">
      <c r="A254" s="6"/>
      <c r="B254" s="20">
        <f>IF(M253&lt;1,"",$E$7)</f>
        <v>0.05</v>
      </c>
      <c r="C254" s="17">
        <f>IF(M253&lt;1,0,(M253*(B254*30)/360))</f>
        <v>1209.2009657215744</v>
      </c>
      <c r="D254" s="19">
        <f>IF(M253 &gt; 1, IF(M253-D253&lt;1,(M253+C254),$E$9), 0)</f>
        <v>2684.1081150606951</v>
      </c>
      <c r="E254" s="17">
        <f>IF(D254&lt;M253,IF(M253&lt;1,"",$E$16),IF(D254&lt;E253,0,D254-(M253+C254)))</f>
        <v>0</v>
      </c>
      <c r="F254" s="17"/>
      <c r="G254" s="17"/>
      <c r="H254" s="17"/>
      <c r="I254" s="17"/>
      <c r="J254" s="17"/>
      <c r="K254" s="17">
        <f>IF(K242 &gt; 1, IF(M253&lt;$E$17,(M253-D254+C254),K242), 0)</f>
        <v>0</v>
      </c>
      <c r="L254" s="17">
        <f>IF(M253&lt;1,0,IF((D254+E254+K254)-C254&gt;=(M253),(M253),(D254+E254+K254)-C254))</f>
        <v>1474.9071493391207</v>
      </c>
      <c r="M254" s="18">
        <f>IF(M253-L254&lt;1,0,M253-L254)</f>
        <v>288733.32462383877</v>
      </c>
      <c r="N254" s="17"/>
      <c r="Q254" s="7"/>
      <c r="R254" s="11"/>
      <c r="S254" s="23">
        <f>S253-($S$253-$S$265)/12</f>
        <v>209698.15803448207</v>
      </c>
      <c r="T254" s="13"/>
      <c r="U254" s="10">
        <f>CM248</f>
        <v>0</v>
      </c>
      <c r="V254" s="9"/>
      <c r="W254" s="12">
        <f>SUM($C$38:C254)</f>
        <v>371184.7855920092</v>
      </c>
      <c r="X254" s="11"/>
      <c r="Y254" s="10">
        <f>SUM($CH$30:CH248)</f>
        <v>32940.465450647702</v>
      </c>
      <c r="Z254" s="9"/>
      <c r="AA254" s="9"/>
      <c r="AB254" s="9"/>
      <c r="AG254" s="1" t="s">
        <v>0</v>
      </c>
      <c r="CF254">
        <f>SUM(CF253+1)</f>
        <v>223</v>
      </c>
      <c r="CG254" s="22" t="str">
        <f>IF(CM253&lt;1,"",$CJ$7)</f>
        <v/>
      </c>
      <c r="CH254" s="21" t="str">
        <f>IF(CM253&lt;1,"",(CM253*(CG254*30)/360))</f>
        <v/>
      </c>
      <c r="CI254" s="5" t="str">
        <f>IF(CM253&lt;1,"",$CJ$9)</f>
        <v/>
      </c>
      <c r="CJ254" s="21" t="str">
        <f>IF(CM253&lt;1,"",$CJ$12)</f>
        <v/>
      </c>
      <c r="CK254" s="21">
        <f>IF(CM253&lt;1,0,CK242)</f>
        <v>0</v>
      </c>
      <c r="CL254" s="21">
        <f>IF(CM253&lt;1,0,(CI254+CJ254+CK254)-CH254)</f>
        <v>0</v>
      </c>
      <c r="CM254" s="21">
        <f>IF(CM253-CL254&lt;1,0,CM253-CL254)</f>
        <v>0</v>
      </c>
      <c r="CO254" s="4">
        <f>(CR253*($CO$36*13.85))/360</f>
        <v>766.15875767213083</v>
      </c>
      <c r="CP254" s="5">
        <f>$D$38/2</f>
        <v>1342.0540575303476</v>
      </c>
      <c r="CQ254" s="5">
        <f>CP254-CO254</f>
        <v>575.89529985821673</v>
      </c>
      <c r="CR254" s="4">
        <f>IF(CR253-CQ254&lt;0,0,CR253-CQ254)</f>
        <v>397716.02204594261</v>
      </c>
      <c r="CS254" s="6">
        <f>IF(CR253&lt;1,"",CS253+1)</f>
        <v>217</v>
      </c>
    </row>
    <row r="255" spans="1:97" hidden="1" x14ac:dyDescent="0.25">
      <c r="A255" s="6"/>
      <c r="B255" s="20">
        <f>IF(M254&lt;1,"",$E$7)</f>
        <v>0.05</v>
      </c>
      <c r="C255" s="17">
        <f>IF(M254&lt;1,0,(M254*(B255*30)/360))</f>
        <v>1203.0555192659949</v>
      </c>
      <c r="D255" s="19">
        <f>IF(M254 &gt; 1, IF(M254-D254&lt;1,(M254+C255),$E$9), 0)</f>
        <v>2684.1081150606951</v>
      </c>
      <c r="E255" s="17">
        <f>IF(D255&lt;M254,IF(M254&lt;1,"",$E$16),IF(D255&lt;E254,0,D255-(M254+C255)))</f>
        <v>0</v>
      </c>
      <c r="F255" s="17"/>
      <c r="G255" s="17"/>
      <c r="H255" s="17"/>
      <c r="I255" s="17"/>
      <c r="J255" s="17"/>
      <c r="K255" s="17">
        <f>IF(K243 &gt; 1, IF(M254&lt;$E$17,(M254-D255+C255),K243), 0)</f>
        <v>0</v>
      </c>
      <c r="L255" s="17">
        <f>IF(M254&lt;1,0,IF((D255+E255+K255)-C255&gt;=(M254),(M254),(D255+E255+K255)-C255))</f>
        <v>1481.0525957947002</v>
      </c>
      <c r="M255" s="18">
        <f>IF(M254-L255&lt;1,0,M254-L255)</f>
        <v>287252.27202804404</v>
      </c>
      <c r="N255" s="17"/>
      <c r="Q255" s="7"/>
      <c r="R255" s="11"/>
      <c r="S255" s="23">
        <f>S254-($S$253-$S$265)/12</f>
        <v>207623.55307566555</v>
      </c>
      <c r="T255" s="13"/>
      <c r="U255" s="10">
        <f>CM249</f>
        <v>0</v>
      </c>
      <c r="V255" s="9"/>
      <c r="W255" s="12">
        <f>SUM($C$38:C255)</f>
        <v>372387.84111127519</v>
      </c>
      <c r="X255" s="11"/>
      <c r="Y255" s="10">
        <f>SUM($CH$30:CH249)</f>
        <v>32940.465450647702</v>
      </c>
      <c r="Z255" s="9"/>
      <c r="AA255" s="9"/>
      <c r="AB255" s="9"/>
      <c r="AG255" s="1" t="s">
        <v>0</v>
      </c>
      <c r="CF255">
        <f>SUM(CF254+1)</f>
        <v>224</v>
      </c>
      <c r="CG255" s="22" t="str">
        <f>IF(CM254&lt;1,"",$CJ$7)</f>
        <v/>
      </c>
      <c r="CH255" s="21" t="str">
        <f>IF(CM254&lt;1,"",(CM254*(CG255*30)/360))</f>
        <v/>
      </c>
      <c r="CI255" s="5" t="str">
        <f>IF(CM254&lt;1,"",$CJ$9)</f>
        <v/>
      </c>
      <c r="CJ255" s="21" t="str">
        <f>IF(CM254&lt;1,"",$CJ$12)</f>
        <v/>
      </c>
      <c r="CK255" s="21">
        <f>IF(CM254&lt;1,0,CK243)</f>
        <v>0</v>
      </c>
      <c r="CL255" s="21">
        <f>IF(CM254&lt;1,0,(CI255+CJ255+CK255)-CH255)</f>
        <v>0</v>
      </c>
      <c r="CM255" s="21">
        <f>IF(CM254-CL255&lt;1,0,CM254-CL255)</f>
        <v>0</v>
      </c>
      <c r="CO255" s="4">
        <f>(CR254*($CO$36*13.85))/360</f>
        <v>765.05095907448685</v>
      </c>
      <c r="CP255" s="5">
        <f>$D$38/2</f>
        <v>1342.0540575303476</v>
      </c>
      <c r="CQ255" s="5">
        <f>CP255-CO255</f>
        <v>577.00309845586071</v>
      </c>
      <c r="CR255" s="4">
        <f>IF(CR254-CQ255&lt;0,0,CR254-CQ255)</f>
        <v>397139.01894748677</v>
      </c>
      <c r="CS255" s="6">
        <f>IF(CR254&lt;1,"",CS254+1)</f>
        <v>218</v>
      </c>
    </row>
    <row r="256" spans="1:97" hidden="1" x14ac:dyDescent="0.25">
      <c r="A256" s="6"/>
      <c r="B256" s="20">
        <f>IF(M255&lt;1,"",$E$7)</f>
        <v>0.05</v>
      </c>
      <c r="C256" s="17">
        <f>IF(M255&lt;1,0,(M255*(B256*30)/360))</f>
        <v>1196.8844667835167</v>
      </c>
      <c r="D256" s="19">
        <f>IF(M255 &gt; 1, IF(M255-D255&lt;1,(M255+C256),$E$9), 0)</f>
        <v>2684.1081150606951</v>
      </c>
      <c r="E256" s="17">
        <f>IF(D256&lt;M255,IF(M255&lt;1,"",$E$16),IF(D256&lt;E255,0,D256-(M255+C256)))</f>
        <v>0</v>
      </c>
      <c r="F256" s="17"/>
      <c r="G256" s="17"/>
      <c r="H256" s="17"/>
      <c r="I256" s="17"/>
      <c r="J256" s="17"/>
      <c r="K256" s="17">
        <f>IF(K244 &gt; 1, IF(M255&lt;$E$17,(M255-D256+C256),K244), 0)</f>
        <v>0</v>
      </c>
      <c r="L256" s="17">
        <f>IF(M255&lt;1,0,IF((D256+E256+K256)-C256&gt;=(M255),(M255),(D256+E256+K256)-C256))</f>
        <v>1487.2236482771784</v>
      </c>
      <c r="M256" s="18">
        <f>IF(M255-L256&lt;1,0,M255-L256)</f>
        <v>285765.04837976687</v>
      </c>
      <c r="N256" s="17"/>
      <c r="Q256" s="7"/>
      <c r="R256" s="11"/>
      <c r="S256" s="23">
        <f>S255-($S$253-$S$265)/12</f>
        <v>205548.94811684903</v>
      </c>
      <c r="T256" s="13"/>
      <c r="U256" s="10">
        <f>CM250</f>
        <v>0</v>
      </c>
      <c r="V256" s="9"/>
      <c r="W256" s="12">
        <f>SUM($C$38:C256)</f>
        <v>373584.72557805869</v>
      </c>
      <c r="X256" s="11"/>
      <c r="Y256" s="10">
        <f>SUM($CH$30:CH250)</f>
        <v>32940.465450647702</v>
      </c>
      <c r="Z256" s="9"/>
      <c r="AA256" s="9"/>
      <c r="AB256" s="9"/>
      <c r="AG256" s="1" t="s">
        <v>0</v>
      </c>
      <c r="CF256">
        <f>SUM(CF255+1)</f>
        <v>225</v>
      </c>
      <c r="CG256" s="22" t="str">
        <f>IF(CM255&lt;1,"",$CJ$7)</f>
        <v/>
      </c>
      <c r="CH256" s="21" t="str">
        <f>IF(CM255&lt;1,"",(CM255*(CG256*30)/360))</f>
        <v/>
      </c>
      <c r="CI256" s="5" t="str">
        <f>IF(CM255&lt;1,"",$CJ$9)</f>
        <v/>
      </c>
      <c r="CJ256" s="21" t="str">
        <f>IF(CM255&lt;1,"",$CJ$12)</f>
        <v/>
      </c>
      <c r="CK256" s="21">
        <f>IF(CM255&lt;1,0,CK244)</f>
        <v>0</v>
      </c>
      <c r="CL256" s="21">
        <f>IF(CM255&lt;1,0,(CI256+CJ256+CK256)-CH256)</f>
        <v>0</v>
      </c>
      <c r="CM256" s="21">
        <f>IF(CM255-CL256&lt;1,0,CM255-CL256)</f>
        <v>0</v>
      </c>
      <c r="CO256" s="4">
        <f>(CR255*($CO$36*13.85))/360</f>
        <v>763.94102950315164</v>
      </c>
      <c r="CP256" s="5">
        <f>$D$38/2</f>
        <v>1342.0540575303476</v>
      </c>
      <c r="CQ256" s="5">
        <f>CP256-CO256</f>
        <v>578.11302802719592</v>
      </c>
      <c r="CR256" s="4">
        <f>IF(CR255-CQ256&lt;0,0,CR255-CQ256)</f>
        <v>396560.90591945959</v>
      </c>
      <c r="CS256" s="6">
        <f>IF(CR255&lt;1,"",CS255+1)</f>
        <v>219</v>
      </c>
    </row>
    <row r="257" spans="1:97" hidden="1" x14ac:dyDescent="0.25">
      <c r="A257" s="6"/>
      <c r="B257" s="20">
        <f>IF(M256&lt;1,"",$E$7)</f>
        <v>0.05</v>
      </c>
      <c r="C257" s="17">
        <f>IF(M256&lt;1,0,(M256*(B257*30)/360))</f>
        <v>1190.687701582362</v>
      </c>
      <c r="D257" s="19">
        <f>IF(M256 &gt; 1, IF(M256-D256&lt;1,(M256+C257),$E$9), 0)</f>
        <v>2684.1081150606951</v>
      </c>
      <c r="E257" s="17">
        <f>IF(D257&lt;M256,IF(M256&lt;1,"",$E$16),IF(D257&lt;E256,0,D257-(M256+C257)))</f>
        <v>0</v>
      </c>
      <c r="F257" s="17"/>
      <c r="G257" s="17"/>
      <c r="H257" s="17"/>
      <c r="I257" s="17"/>
      <c r="J257" s="17"/>
      <c r="K257" s="17">
        <f>IF(K245 &gt; 1, IF(M256&lt;$E$17,(M256-D257+C257),K245), 0)</f>
        <v>0</v>
      </c>
      <c r="L257" s="17">
        <f>IF(M256&lt;1,0,IF((D257+E257+K257)-C257&gt;=(M256),(M256),(D257+E257+K257)-C257))</f>
        <v>1493.4204134783331</v>
      </c>
      <c r="M257" s="18">
        <f>IF(M256-L257&lt;1,0,M256-L257)</f>
        <v>284271.62796628854</v>
      </c>
      <c r="N257" s="17"/>
      <c r="Q257" s="7"/>
      <c r="R257" s="11"/>
      <c r="S257" s="23">
        <f>S256-($S$253-$S$265)/12</f>
        <v>203474.34315803251</v>
      </c>
      <c r="T257" s="13"/>
      <c r="U257" s="10">
        <f>CM251</f>
        <v>0</v>
      </c>
      <c r="V257" s="9"/>
      <c r="W257" s="12">
        <f>SUM($C$38:C257)</f>
        <v>374775.41327964107</v>
      </c>
      <c r="X257" s="11"/>
      <c r="Y257" s="10">
        <f>SUM($CH$30:CH251)</f>
        <v>32940.465450647702</v>
      </c>
      <c r="Z257" s="9"/>
      <c r="AA257" s="9"/>
      <c r="AB257" s="9"/>
      <c r="AG257" s="1" t="s">
        <v>0</v>
      </c>
      <c r="CF257">
        <f>SUM(CF256+1)</f>
        <v>226</v>
      </c>
      <c r="CG257" s="22" t="str">
        <f>IF(CM256&lt;1,"",$CJ$7)</f>
        <v/>
      </c>
      <c r="CH257" s="21" t="str">
        <f>IF(CM256&lt;1,"",(CM256*(CG257*30)/360))</f>
        <v/>
      </c>
      <c r="CI257" s="5" t="str">
        <f>IF(CM256&lt;1,"",$CJ$9)</f>
        <v/>
      </c>
      <c r="CJ257" s="21" t="str">
        <f>IF(CM256&lt;1,"",$CJ$12)</f>
        <v/>
      </c>
      <c r="CK257" s="21">
        <f>IF(CM256&lt;1,0,CK245)</f>
        <v>0</v>
      </c>
      <c r="CL257" s="21">
        <f>IF(CM256&lt;1,0,(CI257+CJ257+CK257)-CH257)</f>
        <v>0</v>
      </c>
      <c r="CM257" s="21">
        <f>IF(CM256-CL257&lt;1,0,CM256-CL257)</f>
        <v>0</v>
      </c>
      <c r="CO257" s="4">
        <f>(CR256*($CO$36*13.85))/360</f>
        <v>762.82896485896049</v>
      </c>
      <c r="CP257" s="5">
        <f>$D$38/2</f>
        <v>1342.0540575303476</v>
      </c>
      <c r="CQ257" s="5">
        <f>CP257-CO257</f>
        <v>579.22509267138707</v>
      </c>
      <c r="CR257" s="4">
        <f>IF(CR256-CQ257&lt;0,0,CR256-CQ257)</f>
        <v>395981.68082678819</v>
      </c>
      <c r="CS257" s="6">
        <f>IF(CR256&lt;1,"",CS256+1)</f>
        <v>220</v>
      </c>
    </row>
    <row r="258" spans="1:97" hidden="1" x14ac:dyDescent="0.25">
      <c r="A258" s="6"/>
      <c r="B258" s="20">
        <f>IF(M257&lt;1,"",$E$7)</f>
        <v>0.05</v>
      </c>
      <c r="C258" s="17">
        <f>IF(M257&lt;1,0,(M257*(B258*30)/360))</f>
        <v>1184.4651165262023</v>
      </c>
      <c r="D258" s="19">
        <f>IF(M257 &gt; 1, IF(M257-D257&lt;1,(M257+C258),$E$9), 0)</f>
        <v>2684.1081150606951</v>
      </c>
      <c r="E258" s="17">
        <f>IF(D258&lt;M257,IF(M257&lt;1,"",$E$16),IF(D258&lt;E257,0,D258-(M257+C258)))</f>
        <v>0</v>
      </c>
      <c r="F258" s="17"/>
      <c r="G258" s="17"/>
      <c r="H258" s="17"/>
      <c r="I258" s="17"/>
      <c r="J258" s="17"/>
      <c r="K258" s="17">
        <f>IF(K246 &gt; 1, IF(M257&lt;$E$17,(M257-D258+C258),K246), 0)</f>
        <v>0</v>
      </c>
      <c r="L258" s="17">
        <f>IF(M257&lt;1,0,IF((D258+E258+K258)-C258&gt;=(M257),(M257),(D258+E258+K258)-C258))</f>
        <v>1499.6429985344928</v>
      </c>
      <c r="M258" s="18">
        <f>IF(M257-L258&lt;1,0,M257-L258)</f>
        <v>282771.98496775405</v>
      </c>
      <c r="N258" s="17"/>
      <c r="Q258" s="7"/>
      <c r="R258" s="11"/>
      <c r="S258" s="23">
        <f>S257-($S$253-$S$265)/12</f>
        <v>201399.73819921599</v>
      </c>
      <c r="T258" s="13"/>
      <c r="U258" s="10">
        <f>CM252</f>
        <v>0</v>
      </c>
      <c r="V258" s="9"/>
      <c r="W258" s="12">
        <f>SUM($C$38:C258)</f>
        <v>375959.87839616725</v>
      </c>
      <c r="X258" s="11"/>
      <c r="Y258" s="10">
        <f>SUM($CH$30:CH252)</f>
        <v>32940.465450647702</v>
      </c>
      <c r="Z258" s="9"/>
      <c r="AA258" s="9"/>
      <c r="AB258" s="9"/>
      <c r="AG258" s="1" t="s">
        <v>0</v>
      </c>
      <c r="CF258">
        <f>SUM(CF257+1)</f>
        <v>227</v>
      </c>
      <c r="CG258" s="22" t="str">
        <f>IF(CM257&lt;1,"",$CJ$7)</f>
        <v/>
      </c>
      <c r="CH258" s="21" t="str">
        <f>IF(CM257&lt;1,"",(CM257*(CG258*30)/360))</f>
        <v/>
      </c>
      <c r="CI258" s="5" t="str">
        <f>IF(CM257&lt;1,"",$CJ$9)</f>
        <v/>
      </c>
      <c r="CJ258" s="21" t="str">
        <f>IF(CM257&lt;1,"",$CJ$12)</f>
        <v/>
      </c>
      <c r="CK258" s="21">
        <f>IF(CM257&lt;1,0,CK246)</f>
        <v>0</v>
      </c>
      <c r="CL258" s="21">
        <f>IF(CM257&lt;1,0,(CI258+CJ258+CK258)-CH258)</f>
        <v>0</v>
      </c>
      <c r="CM258" s="21">
        <f>IF(CM257-CL258&lt;1,0,CM257-CL258)</f>
        <v>0</v>
      </c>
      <c r="CO258" s="4">
        <f>(CR257*($CO$36*13.85))/360</f>
        <v>761.71476103486327</v>
      </c>
      <c r="CP258" s="5">
        <f>$D$38/2</f>
        <v>1342.0540575303476</v>
      </c>
      <c r="CQ258" s="5">
        <f>CP258-CO258</f>
        <v>580.33929649548429</v>
      </c>
      <c r="CR258" s="4">
        <f>IF(CR257-CQ258&lt;0,0,CR257-CQ258)</f>
        <v>395401.3415302927</v>
      </c>
      <c r="CS258" s="6">
        <f>IF(CR257&lt;1,"",CS257+1)</f>
        <v>221</v>
      </c>
    </row>
    <row r="259" spans="1:97" hidden="1" x14ac:dyDescent="0.25">
      <c r="A259" s="6"/>
      <c r="B259" s="20">
        <f>IF(M258&lt;1,"",$E$7)</f>
        <v>0.05</v>
      </c>
      <c r="C259" s="17">
        <f>IF(M258&lt;1,0,(M258*(B259*30)/360))</f>
        <v>1178.2166040323086</v>
      </c>
      <c r="D259" s="19">
        <f>IF(M258 &gt; 1, IF(M258-D258&lt;1,(M258+C259),$E$9), 0)</f>
        <v>2684.1081150606951</v>
      </c>
      <c r="E259" s="17">
        <f>IF(D259&lt;M258,IF(M258&lt;1,"",$E$16),IF(D259&lt;E258,0,D259-(M258+C259)))</f>
        <v>0</v>
      </c>
      <c r="F259" s="17"/>
      <c r="G259" s="17"/>
      <c r="H259" s="17"/>
      <c r="I259" s="17"/>
      <c r="J259" s="17"/>
      <c r="K259" s="17">
        <f>IF(K247 &gt; 1, IF(M258&lt;$E$17,(M258-D259+C259),K247), 0)</f>
        <v>0</v>
      </c>
      <c r="L259" s="17">
        <f>IF(M258&lt;1,0,IF((D259+E259+K259)-C259&gt;=(M258),(M258),(D259+E259+K259)-C259))</f>
        <v>1505.8915110283865</v>
      </c>
      <c r="M259" s="18">
        <f>IF(M258-L259&lt;1,0,M258-L259)</f>
        <v>281266.09345672565</v>
      </c>
      <c r="N259" s="17"/>
      <c r="Q259" s="7"/>
      <c r="R259" s="11"/>
      <c r="S259" s="23">
        <f>S258-($S$253-$S$265)/12</f>
        <v>199325.13324039947</v>
      </c>
      <c r="T259" s="13"/>
      <c r="U259" s="10">
        <f>CM253</f>
        <v>0</v>
      </c>
      <c r="V259" s="9"/>
      <c r="W259" s="12">
        <f>SUM($C$38:C259)</f>
        <v>377138.09500019957</v>
      </c>
      <c r="X259" s="11"/>
      <c r="Y259" s="10">
        <f>SUM($CH$30:CH253)</f>
        <v>32940.465450647702</v>
      </c>
      <c r="Z259" s="9"/>
      <c r="AA259" s="9"/>
      <c r="AB259" s="9"/>
      <c r="AG259" s="1" t="s">
        <v>0</v>
      </c>
      <c r="CF259">
        <f>SUM(CF258+1)</f>
        <v>228</v>
      </c>
      <c r="CG259" s="22" t="str">
        <f>IF(CM258&lt;1,"",$CJ$7)</f>
        <v/>
      </c>
      <c r="CH259" s="21" t="str">
        <f>IF(CM258&lt;1,"",(CM258*(CG259*30)/360))</f>
        <v/>
      </c>
      <c r="CI259" s="5" t="str">
        <f>IF(CM258&lt;1,"",$CJ$9)</f>
        <v/>
      </c>
      <c r="CJ259" s="21" t="str">
        <f>IF(CM258&lt;1,"",$CJ$12)</f>
        <v/>
      </c>
      <c r="CK259" s="21">
        <f>IF(CM258&lt;1,0,CK247)</f>
        <v>0</v>
      </c>
      <c r="CL259" s="21">
        <f>IF(CM258&lt;1,0,(CI259+CJ259+CK259)-CH259)</f>
        <v>0</v>
      </c>
      <c r="CM259" s="21">
        <f>IF(CM258-CL259&lt;1,0,CM258-CL259)</f>
        <v>0</v>
      </c>
      <c r="CO259" s="4">
        <f>(CR258*($CO$36*13.85))/360</f>
        <v>760.59841391591033</v>
      </c>
      <c r="CP259" s="5">
        <f>$D$38/2</f>
        <v>1342.0540575303476</v>
      </c>
      <c r="CQ259" s="5">
        <f>CP259-CO259</f>
        <v>581.45564361443724</v>
      </c>
      <c r="CR259" s="4">
        <f>IF(CR258-CQ259&lt;0,0,CR258-CQ259)</f>
        <v>394819.88588667824</v>
      </c>
      <c r="CS259" s="6">
        <f>IF(CR258&lt;1,"",CS258+1)</f>
        <v>222</v>
      </c>
    </row>
    <row r="260" spans="1:97" hidden="1" x14ac:dyDescent="0.25">
      <c r="A260" s="6"/>
      <c r="B260" s="20">
        <f>IF(M259&lt;1,"",$E$7)</f>
        <v>0.05</v>
      </c>
      <c r="C260" s="17">
        <f>IF(M259&lt;1,0,(M259*(B260*30)/360))</f>
        <v>1171.9420560696904</v>
      </c>
      <c r="D260" s="19">
        <f>IF(M259 &gt; 1, IF(M259-D259&lt;1,(M259+C260),$E$9), 0)</f>
        <v>2684.1081150606951</v>
      </c>
      <c r="E260" s="17">
        <f>IF(D260&lt;M259,IF(M259&lt;1,"",$E$16),IF(D260&lt;E259,0,D260-(M259+C260)))</f>
        <v>0</v>
      </c>
      <c r="F260" s="17"/>
      <c r="G260" s="17"/>
      <c r="H260" s="17"/>
      <c r="I260" s="17"/>
      <c r="J260" s="17"/>
      <c r="K260" s="17">
        <f>IF(K248 &gt; 1, IF(M259&lt;$E$17,(M259-D260+C260),K248), 0)</f>
        <v>0</v>
      </c>
      <c r="L260" s="17">
        <f>IF(M259&lt;1,0,IF((D260+E260+K260)-C260&gt;=(M259),(M259),(D260+E260+K260)-C260))</f>
        <v>1512.1660589910048</v>
      </c>
      <c r="M260" s="18">
        <f>IF(M259-L260&lt;1,0,M259-L260)</f>
        <v>279753.92739773466</v>
      </c>
      <c r="N260" s="17"/>
      <c r="Q260" s="7"/>
      <c r="R260" s="11"/>
      <c r="S260" s="23">
        <f>S259-($S$253-$S$265)/12</f>
        <v>197250.52828158296</v>
      </c>
      <c r="T260" s="13"/>
      <c r="U260" s="10">
        <f>CM254</f>
        <v>0</v>
      </c>
      <c r="V260" s="9"/>
      <c r="W260" s="12">
        <f>SUM($C$38:C260)</f>
        <v>378310.03705626924</v>
      </c>
      <c r="X260" s="11"/>
      <c r="Y260" s="10">
        <f>SUM($CH$30:CH254)</f>
        <v>32940.465450647702</v>
      </c>
      <c r="Z260" s="9"/>
      <c r="AA260" s="9"/>
      <c r="AB260" s="9"/>
      <c r="AG260" s="1" t="s">
        <v>0</v>
      </c>
      <c r="CF260">
        <f>SUM(CF259+1)</f>
        <v>229</v>
      </c>
      <c r="CG260" s="22" t="str">
        <f>IF(CM259&lt;1,"",$CJ$7)</f>
        <v/>
      </c>
      <c r="CH260" s="21" t="str">
        <f>IF(CM259&lt;1,"",(CM259*(CG260*30)/360))</f>
        <v/>
      </c>
      <c r="CI260" s="5" t="str">
        <f>IF(CM259&lt;1,"",$CJ$9)</f>
        <v/>
      </c>
      <c r="CJ260" s="21" t="str">
        <f>IF(CM259&lt;1,"",$CJ$12)</f>
        <v/>
      </c>
      <c r="CK260" s="21">
        <f>IF(CM259&lt;1,0,CK248)</f>
        <v>0</v>
      </c>
      <c r="CL260" s="21">
        <f>IF(CM259&lt;1,0,(CI260+CJ260+CK260)-CH260)</f>
        <v>0</v>
      </c>
      <c r="CM260" s="21">
        <f>IF(CM259-CL260&lt;1,0,CM259-CL260)</f>
        <v>0</v>
      </c>
      <c r="CO260" s="4">
        <f>(CR259*($CO$36*13.85))/360</f>
        <v>759.47991937923518</v>
      </c>
      <c r="CP260" s="5">
        <f>$D$38/2</f>
        <v>1342.0540575303476</v>
      </c>
      <c r="CQ260" s="5">
        <f>CP260-CO260</f>
        <v>582.57413815111238</v>
      </c>
      <c r="CR260" s="4">
        <f>IF(CR259-CQ260&lt;0,0,CR259-CQ260)</f>
        <v>394237.31174852711</v>
      </c>
      <c r="CS260" s="6">
        <f>IF(CR259&lt;1,"",CS259+1)</f>
        <v>223</v>
      </c>
    </row>
    <row r="261" spans="1:97" hidden="1" x14ac:dyDescent="0.25">
      <c r="A261" s="6"/>
      <c r="B261" s="20">
        <f>IF(M260&lt;1,"",$E$7)</f>
        <v>0.05</v>
      </c>
      <c r="C261" s="17">
        <f>IF(M260&lt;1,0,(M260*(B261*30)/360))</f>
        <v>1165.6413641572276</v>
      </c>
      <c r="D261" s="19">
        <f>IF(M260 &gt; 1, IF(M260-D260&lt;1,(M260+C261),$E$9), 0)</f>
        <v>2684.1081150606951</v>
      </c>
      <c r="E261" s="17">
        <f>IF(D261&lt;M260,IF(M260&lt;1,"",$E$16),IF(D261&lt;E260,0,D261-(M260+C261)))</f>
        <v>0</v>
      </c>
      <c r="F261" s="17"/>
      <c r="G261" s="17"/>
      <c r="H261" s="17"/>
      <c r="I261" s="17"/>
      <c r="J261" s="17"/>
      <c r="K261" s="17">
        <f>IF(K249 &gt; 1, IF(M260&lt;$E$17,(M260-D261+C261),K249), 0)</f>
        <v>0</v>
      </c>
      <c r="L261" s="17">
        <f>IF(M260&lt;1,0,IF((D261+E261+K261)-C261&gt;=(M260),(M260),(D261+E261+K261)-C261))</f>
        <v>1518.4667509034675</v>
      </c>
      <c r="M261" s="18">
        <f>IF(M260-L261&lt;1,0,M260-L261)</f>
        <v>278235.4606468312</v>
      </c>
      <c r="N261" s="17"/>
      <c r="Q261" s="7"/>
      <c r="R261" s="11"/>
      <c r="S261" s="23">
        <f>S260-($S$253-$S$265)/12</f>
        <v>195175.92332276644</v>
      </c>
      <c r="T261" s="13"/>
      <c r="U261" s="10">
        <f>CM255</f>
        <v>0</v>
      </c>
      <c r="V261" s="9"/>
      <c r="W261" s="12">
        <f>SUM($C$38:C261)</f>
        <v>379475.67842042644</v>
      </c>
      <c r="X261" s="11"/>
      <c r="Y261" s="10">
        <f>SUM($CH$30:CH255)</f>
        <v>32940.465450647702</v>
      </c>
      <c r="Z261" s="9"/>
      <c r="AA261" s="9"/>
      <c r="AB261" s="9"/>
      <c r="AG261" s="1" t="s">
        <v>0</v>
      </c>
      <c r="CF261">
        <f>SUM(CF260+1)</f>
        <v>230</v>
      </c>
      <c r="CG261" s="22" t="str">
        <f>IF(CM260&lt;1,"",$CJ$7)</f>
        <v/>
      </c>
      <c r="CH261" s="21" t="str">
        <f>IF(CM260&lt;1,"",(CM260*(CG261*30)/360))</f>
        <v/>
      </c>
      <c r="CI261" s="5" t="str">
        <f>IF(CM260&lt;1,"",$CJ$9)</f>
        <v/>
      </c>
      <c r="CJ261" s="21" t="str">
        <f>IF(CM260&lt;1,"",$CJ$12)</f>
        <v/>
      </c>
      <c r="CK261" s="21">
        <f>IF(CM260&lt;1,0,CK249)</f>
        <v>0</v>
      </c>
      <c r="CL261" s="21">
        <f>IF(CM260&lt;1,0,(CI261+CJ261+CK261)-CH261)</f>
        <v>0</v>
      </c>
      <c r="CM261" s="21">
        <f>IF(CM260-CL261&lt;1,0,CM260-CL261)</f>
        <v>0</v>
      </c>
      <c r="CO261" s="4">
        <f>(CR260*($CO$36*13.85))/360</f>
        <v>758.35927329404171</v>
      </c>
      <c r="CP261" s="5">
        <f>$D$38/2</f>
        <v>1342.0540575303476</v>
      </c>
      <c r="CQ261" s="5">
        <f>CP261-CO261</f>
        <v>583.69478423630585</v>
      </c>
      <c r="CR261" s="4">
        <f>IF(CR260-CQ261&lt;0,0,CR260-CQ261)</f>
        <v>393653.61696429079</v>
      </c>
      <c r="CS261" s="6">
        <f>IF(CR260&lt;1,"",CS260+1)</f>
        <v>224</v>
      </c>
    </row>
    <row r="262" spans="1:97" hidden="1" x14ac:dyDescent="0.25">
      <c r="A262" s="6"/>
      <c r="B262" s="20">
        <f>IF(M261&lt;1,"",$E$7)</f>
        <v>0.05</v>
      </c>
      <c r="C262" s="17">
        <f>IF(M261&lt;1,0,(M261*(B262*30)/360))</f>
        <v>1159.3144193617966</v>
      </c>
      <c r="D262" s="19">
        <f>IF(M261 &gt; 1, IF(M261-D261&lt;1,(M261+C262),$E$9), 0)</f>
        <v>2684.1081150606951</v>
      </c>
      <c r="E262" s="17">
        <f>IF(D262&lt;M261,IF(M261&lt;1,"",$E$16),IF(D262&lt;E261,0,D262-(M261+C262)))</f>
        <v>0</v>
      </c>
      <c r="F262" s="17"/>
      <c r="G262" s="17"/>
      <c r="H262" s="17"/>
      <c r="I262" s="17"/>
      <c r="J262" s="17"/>
      <c r="K262" s="17">
        <f>IF(K250 &gt; 1, IF(M261&lt;$E$17,(M261-D262+C262),K250), 0)</f>
        <v>0</v>
      </c>
      <c r="L262" s="17">
        <f>IF(M261&lt;1,0,IF((D262+E262+K262)-C262&gt;=(M261),(M261),(D262+E262+K262)-C262))</f>
        <v>1524.7936956988985</v>
      </c>
      <c r="M262" s="18">
        <f>IF(M261-L262&lt;1,0,M261-L262)</f>
        <v>276710.6669511323</v>
      </c>
      <c r="N262" s="17"/>
      <c r="Q262" s="7"/>
      <c r="R262" s="11"/>
      <c r="S262" s="23">
        <f>S261-($S$253-$S$265)/12</f>
        <v>193101.31836394992</v>
      </c>
      <c r="T262" s="13"/>
      <c r="U262" s="10">
        <f>CM256</f>
        <v>0</v>
      </c>
      <c r="V262" s="9"/>
      <c r="W262" s="12">
        <f>SUM($C$38:C262)</f>
        <v>380634.99283978826</v>
      </c>
      <c r="X262" s="11"/>
      <c r="Y262" s="10">
        <f>SUM($CH$30:CH256)</f>
        <v>32940.465450647702</v>
      </c>
      <c r="Z262" s="9"/>
      <c r="AA262" s="9"/>
      <c r="AB262" s="9"/>
      <c r="AG262" s="1" t="s">
        <v>0</v>
      </c>
      <c r="CF262">
        <f>SUM(CF261+1)</f>
        <v>231</v>
      </c>
      <c r="CG262" s="22" t="str">
        <f>IF(CM261&lt;1,"",$CJ$7)</f>
        <v/>
      </c>
      <c r="CH262" s="21" t="str">
        <f>IF(CM261&lt;1,"",(CM261*(CG262*30)/360))</f>
        <v/>
      </c>
      <c r="CI262" s="5" t="str">
        <f>IF(CM261&lt;1,"",$CJ$9)</f>
        <v/>
      </c>
      <c r="CJ262" s="21" t="str">
        <f>IF(CM261&lt;1,"",$CJ$12)</f>
        <v/>
      </c>
      <c r="CK262" s="21">
        <f>IF(CM261&lt;1,0,CK250)</f>
        <v>0</v>
      </c>
      <c r="CL262" s="21">
        <f>IF(CM261&lt;1,0,(CI262+CJ262+CK262)-CH262)</f>
        <v>0</v>
      </c>
      <c r="CM262" s="21">
        <f>IF(CM261-CL262&lt;1,0,CM261-CL262)</f>
        <v>0</v>
      </c>
      <c r="CO262" s="4">
        <f>(CR261*($CO$36*13.85))/360</f>
        <v>757.23647152158708</v>
      </c>
      <c r="CP262" s="5">
        <f>$D$38/2</f>
        <v>1342.0540575303476</v>
      </c>
      <c r="CQ262" s="5">
        <f>CP262-CO262</f>
        <v>584.81758600876049</v>
      </c>
      <c r="CR262" s="4">
        <f>IF(CR261-CQ262&lt;0,0,CR261-CQ262)</f>
        <v>393068.79937828204</v>
      </c>
      <c r="CS262" s="6">
        <f>IF(CR261&lt;1,"",CS261+1)</f>
        <v>225</v>
      </c>
    </row>
    <row r="263" spans="1:97" hidden="1" x14ac:dyDescent="0.25">
      <c r="A263" s="6"/>
      <c r="B263" s="20">
        <f>IF(M262&lt;1,"",$E$7)</f>
        <v>0.05</v>
      </c>
      <c r="C263" s="17">
        <f>IF(M262&lt;1,0,(M262*(B263*30)/360))</f>
        <v>1152.9611122963847</v>
      </c>
      <c r="D263" s="19">
        <f>IF(M262 &gt; 1, IF(M262-D262&lt;1,(M262+C263),$E$9), 0)</f>
        <v>2684.1081150606951</v>
      </c>
      <c r="E263" s="17">
        <f>IF(D263&lt;M262,IF(M262&lt;1,"",$E$16),IF(D263&lt;E262,0,D263-(M262+C263)))</f>
        <v>0</v>
      </c>
      <c r="F263" s="17"/>
      <c r="G263" s="17"/>
      <c r="H263" s="17"/>
      <c r="I263" s="17"/>
      <c r="J263" s="17"/>
      <c r="K263" s="17">
        <f>IF(K251 &gt; 1, IF(M262&lt;$E$17,(M262-D263+C263),K251), 0)</f>
        <v>0</v>
      </c>
      <c r="L263" s="17">
        <f>IF(M262&lt;1,0,IF((D263+E263+K263)-C263&gt;=(M262),(M262),(D263+E263+K263)-C263))</f>
        <v>1531.1470027643104</v>
      </c>
      <c r="M263" s="18">
        <f>IF(M262-L263&lt;1,0,M262-L263)</f>
        <v>275179.51994836796</v>
      </c>
      <c r="N263" s="17"/>
      <c r="Q263" s="7"/>
      <c r="R263" s="11"/>
      <c r="S263" s="23">
        <f>S262-($S$253-$S$265)/12</f>
        <v>191026.7134051334</v>
      </c>
      <c r="T263" s="13"/>
      <c r="U263" s="10">
        <f>CM257</f>
        <v>0</v>
      </c>
      <c r="V263" s="9"/>
      <c r="W263" s="12">
        <f>SUM($C$38:C263)</f>
        <v>381787.95395208464</v>
      </c>
      <c r="X263" s="11"/>
      <c r="Y263" s="10">
        <f>SUM($CH$30:CH257)</f>
        <v>32940.465450647702</v>
      </c>
      <c r="Z263" s="9"/>
      <c r="AA263" s="9"/>
      <c r="AB263" s="9"/>
      <c r="AG263" s="1" t="s">
        <v>0</v>
      </c>
      <c r="CF263">
        <f>SUM(CF262+1)</f>
        <v>232</v>
      </c>
      <c r="CG263" s="22" t="str">
        <f>IF(CM262&lt;1,"",$CJ$7)</f>
        <v/>
      </c>
      <c r="CH263" s="21" t="str">
        <f>IF(CM262&lt;1,"",(CM262*(CG263*30)/360))</f>
        <v/>
      </c>
      <c r="CI263" s="5" t="str">
        <f>IF(CM262&lt;1,"",$CJ$9)</f>
        <v/>
      </c>
      <c r="CJ263" s="21" t="str">
        <f>IF(CM262&lt;1,"",$CJ$12)</f>
        <v/>
      </c>
      <c r="CK263" s="21">
        <f>IF(CM262&lt;1,0,CK251)</f>
        <v>0</v>
      </c>
      <c r="CL263" s="21">
        <f>IF(CM262&lt;1,0,(CI263+CJ263+CK263)-CH263)</f>
        <v>0</v>
      </c>
      <c r="CM263" s="21">
        <f>IF(CM262-CL263&lt;1,0,CM262-CL263)</f>
        <v>0</v>
      </c>
      <c r="CO263" s="4">
        <f>(CR262*($CO$36*13.85))/360</f>
        <v>756.11150991516752</v>
      </c>
      <c r="CP263" s="5">
        <f>$D$38/2</f>
        <v>1342.0540575303476</v>
      </c>
      <c r="CQ263" s="5">
        <f>CP263-CO263</f>
        <v>585.94254761518005</v>
      </c>
      <c r="CR263" s="4">
        <f>IF(CR262-CQ263&lt;0,0,CR262-CQ263)</f>
        <v>392482.85683066689</v>
      </c>
      <c r="CS263" s="6">
        <f>IF(CR262&lt;1,"",CS262+1)</f>
        <v>226</v>
      </c>
    </row>
    <row r="264" spans="1:97" hidden="1" x14ac:dyDescent="0.25">
      <c r="A264" s="6"/>
      <c r="B264" s="20">
        <f>IF(M263&lt;1,"",$E$7)</f>
        <v>0.05</v>
      </c>
      <c r="C264" s="17">
        <f>IF(M263&lt;1,0,(M263*(B264*30)/360))</f>
        <v>1146.5813331181998</v>
      </c>
      <c r="D264" s="19">
        <f>IF(M263 &gt; 1, IF(M263-D263&lt;1,(M263+C264),$E$9), 0)</f>
        <v>2684.1081150606951</v>
      </c>
      <c r="E264" s="17">
        <f>IF(D264&lt;M263,IF(M263&lt;1,"",$E$16),IF(D264&lt;E263,0,D264-(M263+C264)))</f>
        <v>0</v>
      </c>
      <c r="F264" s="17"/>
      <c r="G264" s="17"/>
      <c r="H264" s="17"/>
      <c r="I264" s="17"/>
      <c r="J264" s="17"/>
      <c r="K264" s="17">
        <f>IF(K252 &gt; 1, IF(M263&lt;$E$17,(M263-D264+C264),K252), 0)</f>
        <v>0</v>
      </c>
      <c r="L264" s="17">
        <f>IF(M263&lt;1,0,IF((D264+E264+K264)-C264&gt;=(M263),(M263),(D264+E264+K264)-C264))</f>
        <v>1537.5267819424953</v>
      </c>
      <c r="M264" s="18">
        <f>IF(M263-L264&lt;1,0,M263-L264)</f>
        <v>273641.99316642544</v>
      </c>
      <c r="N264" s="17"/>
      <c r="Q264" s="7"/>
      <c r="R264" s="11"/>
      <c r="S264" s="23">
        <f>S263-($S$253-$S$265)/12</f>
        <v>188952.10844631688</v>
      </c>
      <c r="T264" s="13"/>
      <c r="U264" s="10">
        <f>CM258</f>
        <v>0</v>
      </c>
      <c r="V264" s="9"/>
      <c r="W264" s="12">
        <f>SUM($C$38:C264)</f>
        <v>382934.53528520284</v>
      </c>
      <c r="X264" s="11"/>
      <c r="Y264" s="10">
        <f>SUM($CH$30:CH258)</f>
        <v>32940.465450647702</v>
      </c>
      <c r="Z264" s="9"/>
      <c r="AA264" s="9"/>
      <c r="AB264" s="9"/>
      <c r="AG264" s="1" t="s">
        <v>0</v>
      </c>
      <c r="CF264">
        <f>SUM(CF263+1)</f>
        <v>233</v>
      </c>
      <c r="CG264" s="22" t="str">
        <f>IF(CM263&lt;1,"",$CJ$7)</f>
        <v/>
      </c>
      <c r="CH264" s="21" t="str">
        <f>IF(CM263&lt;1,"",(CM263*(CG264*30)/360))</f>
        <v/>
      </c>
      <c r="CI264" s="5" t="str">
        <f>IF(CM263&lt;1,"",$CJ$9)</f>
        <v/>
      </c>
      <c r="CJ264" s="21" t="str">
        <f>IF(CM263&lt;1,"",$CJ$12)</f>
        <v/>
      </c>
      <c r="CK264" s="21">
        <f>IF(CM263&lt;1,0,CK252)</f>
        <v>0</v>
      </c>
      <c r="CL264" s="21">
        <f>IF(CM263&lt;1,0,(CI264+CJ264+CK264)-CH264)</f>
        <v>0</v>
      </c>
      <c r="CM264" s="21">
        <f>IF(CM263-CL264&lt;1,0,CM263-CL264)</f>
        <v>0</v>
      </c>
      <c r="CO264" s="4">
        <f>(CR263*($CO$36*13.85))/360</f>
        <v>754.98438432010232</v>
      </c>
      <c r="CP264" s="5">
        <f>$D$38/2</f>
        <v>1342.0540575303476</v>
      </c>
      <c r="CQ264" s="5">
        <f>CP264-CO264</f>
        <v>587.06967321024524</v>
      </c>
      <c r="CR264" s="4">
        <f>IF(CR263-CQ264&lt;0,0,CR263-CQ264)</f>
        <v>391895.78715745662</v>
      </c>
      <c r="CS264" s="6">
        <f>IF(CR263&lt;1,"",CS263+1)</f>
        <v>227</v>
      </c>
    </row>
    <row r="265" spans="1:97" hidden="1" x14ac:dyDescent="0.25">
      <c r="A265" s="6"/>
      <c r="B265" s="20">
        <f>IF(M264&lt;1,"",$E$7)</f>
        <v>0.05</v>
      </c>
      <c r="C265" s="17">
        <f>IF(M264&lt;1,0,(M264*(B265*30)/360))</f>
        <v>1140.1749715267727</v>
      </c>
      <c r="D265" s="19">
        <f>IF(M264 &gt; 1, IF(M264-D264&lt;1,(M264+C265),$E$9), 0)</f>
        <v>2684.1081150606951</v>
      </c>
      <c r="E265" s="17">
        <f>IF(D265&lt;M264,IF(M264&lt;1,"",$E$16),IF(D265&lt;E264,0,D265-(M264+C265)))</f>
        <v>0</v>
      </c>
      <c r="F265" s="17"/>
      <c r="G265" s="17"/>
      <c r="H265" s="17"/>
      <c r="I265" s="17"/>
      <c r="J265" s="17"/>
      <c r="K265" s="17">
        <f>IF(K253 &gt; 1, IF(M264&lt;$E$17,(M264-D265+C265),K253), 0)</f>
        <v>0</v>
      </c>
      <c r="L265" s="17">
        <f>IF(M264&lt;1,0,IF((D265+E265+K265)-C265&gt;=(M264),(M264),(D265+E265+K265)-C265))</f>
        <v>1543.9331435339225</v>
      </c>
      <c r="M265" s="18">
        <f>IF(M264-L265&lt;1,0,M264-L265)</f>
        <v>272098.0600228915</v>
      </c>
      <c r="N265" s="17"/>
      <c r="Q265" s="7"/>
      <c r="R265" s="11" t="s">
        <v>0</v>
      </c>
      <c r="S265" s="23">
        <f>CR531</f>
        <v>186877.50348750045</v>
      </c>
      <c r="T265" s="13"/>
      <c r="U265" s="10">
        <f>CM259</f>
        <v>0</v>
      </c>
      <c r="V265" s="9"/>
      <c r="W265" s="12">
        <f>SUM($C$38:C265)</f>
        <v>384074.71025672962</v>
      </c>
      <c r="X265" s="11">
        <v>19</v>
      </c>
      <c r="Y265" s="10">
        <f>SUM($CH$30:CH259)</f>
        <v>32940.465450647702</v>
      </c>
      <c r="Z265" s="9"/>
      <c r="AA265" s="9"/>
      <c r="AB265" s="9"/>
      <c r="AG265" s="1" t="s">
        <v>0</v>
      </c>
      <c r="CF265">
        <f>SUM(CF264+1)</f>
        <v>234</v>
      </c>
      <c r="CG265" s="22" t="str">
        <f>IF(CM264&lt;1,"",$CJ$7)</f>
        <v/>
      </c>
      <c r="CH265" s="21" t="str">
        <f>IF(CM264&lt;1,"",(CM264*(CG265*30)/360))</f>
        <v/>
      </c>
      <c r="CI265" s="5" t="str">
        <f>IF(CM264&lt;1,"",$CJ$9)</f>
        <v/>
      </c>
      <c r="CJ265" s="21" t="str">
        <f>IF(CM264&lt;1,"",$CJ$12)</f>
        <v/>
      </c>
      <c r="CK265" s="21">
        <f>IF(CM264&lt;1,0,CK253)</f>
        <v>0</v>
      </c>
      <c r="CL265" s="21">
        <f>IF(CM264&lt;1,0,(CI265+CJ265+CK265)-CH265)</f>
        <v>0</v>
      </c>
      <c r="CM265" s="21">
        <f>IF(CM264-CL265&lt;1,0,CM264-CL265)</f>
        <v>0</v>
      </c>
      <c r="CO265" s="4">
        <f>(CR264*($CO$36*13.85))/360</f>
        <v>753.85509057371871</v>
      </c>
      <c r="CP265" s="5">
        <f>$D$38/2</f>
        <v>1342.0540575303476</v>
      </c>
      <c r="CQ265" s="5">
        <f>CP265-CO265</f>
        <v>588.19896695662885</v>
      </c>
      <c r="CR265" s="4">
        <f>IF(CR264-CQ265&lt;0,0,CR264-CQ265)</f>
        <v>391307.58819049998</v>
      </c>
      <c r="CS265" s="6">
        <f>IF(CR264&lt;1,"",CS264+1)</f>
        <v>228</v>
      </c>
    </row>
    <row r="266" spans="1:97" hidden="1" x14ac:dyDescent="0.25">
      <c r="A266" s="6"/>
      <c r="B266" s="20">
        <f>IF(M265&lt;1,"",$E$7)</f>
        <v>0.05</v>
      </c>
      <c r="C266" s="17">
        <f>IF(M265&lt;1,0,(M265*(B266*30)/360))</f>
        <v>1133.7419167620478</v>
      </c>
      <c r="D266" s="19">
        <f>IF(M265 &gt; 1, IF(M265-D265&lt;1,(M265+C266),$E$9), 0)</f>
        <v>2684.1081150606951</v>
      </c>
      <c r="E266" s="17">
        <f>IF(D266&lt;M265,IF(M265&lt;1,"",$E$16),IF(D266&lt;E265,0,D266-(M265+C266)))</f>
        <v>0</v>
      </c>
      <c r="F266" s="17"/>
      <c r="G266" s="17"/>
      <c r="H266" s="17"/>
      <c r="I266" s="17"/>
      <c r="J266" s="17"/>
      <c r="K266" s="17">
        <f>IF(K254 &gt; 1, IF(M265&lt;$E$17,(M265-D266+C266),K254), 0)</f>
        <v>0</v>
      </c>
      <c r="L266" s="17">
        <f>IF(M265&lt;1,0,IF((D266+E266+K266)-C266&gt;=(M265),(M265),(D266+E266+K266)-C266))</f>
        <v>1550.3661982986473</v>
      </c>
      <c r="M266" s="18">
        <f>IF(M265-L266&lt;1,0,M265-L266)</f>
        <v>270547.69382459286</v>
      </c>
      <c r="N266" s="17"/>
      <c r="Q266" s="7"/>
      <c r="R266" s="11"/>
      <c r="S266" s="23">
        <f>S265-($S$262-$S$277)/12</f>
        <v>184177.95450398888</v>
      </c>
      <c r="T266" s="13"/>
      <c r="U266" s="10">
        <f>CM260</f>
        <v>0</v>
      </c>
      <c r="V266" s="9"/>
      <c r="W266" s="12">
        <f>SUM($C$38:C266)</f>
        <v>385208.45217349165</v>
      </c>
      <c r="X266" s="11"/>
      <c r="Y266" s="10">
        <f>SUM($CH$30:CH260)</f>
        <v>32940.465450647702</v>
      </c>
      <c r="Z266" s="9"/>
      <c r="AA266" s="9"/>
      <c r="AB266" s="9"/>
      <c r="AG266" s="1" t="s">
        <v>0</v>
      </c>
      <c r="CF266">
        <f>SUM(CF265+1)</f>
        <v>235</v>
      </c>
      <c r="CG266" s="22" t="str">
        <f>IF(CM265&lt;1,"",$CJ$7)</f>
        <v/>
      </c>
      <c r="CH266" s="21" t="str">
        <f>IF(CM265&lt;1,"",(CM265*(CG266*30)/360))</f>
        <v/>
      </c>
      <c r="CI266" s="5" t="str">
        <f>IF(CM265&lt;1,"",$CJ$9)</f>
        <v/>
      </c>
      <c r="CJ266" s="21" t="str">
        <f>IF(CM265&lt;1,"",$CJ$12)</f>
        <v/>
      </c>
      <c r="CK266" s="21">
        <f>IF(CM265&lt;1,0,CK254)</f>
        <v>0</v>
      </c>
      <c r="CL266" s="21">
        <f>IF(CM265&lt;1,0,(CI266+CJ266+CK266)-CH266)</f>
        <v>0</v>
      </c>
      <c r="CM266" s="21">
        <f>IF(CM265-CL266&lt;1,0,CM265-CL266)</f>
        <v>0</v>
      </c>
      <c r="CO266" s="4">
        <f>(CR265*($CO$36*13.85))/360</f>
        <v>752.72362450533672</v>
      </c>
      <c r="CP266" s="5">
        <f>$D$38/2</f>
        <v>1342.0540575303476</v>
      </c>
      <c r="CQ266" s="5">
        <f>CP266-CO266</f>
        <v>589.33043302501085</v>
      </c>
      <c r="CR266" s="4">
        <f>IF(CR265-CQ266&lt;0,0,CR265-CQ266)</f>
        <v>390718.25775747496</v>
      </c>
      <c r="CS266" s="6">
        <f>IF(CR265&lt;1,"",CS265+1)</f>
        <v>229</v>
      </c>
    </row>
    <row r="267" spans="1:97" hidden="1" x14ac:dyDescent="0.25">
      <c r="A267" s="6"/>
      <c r="B267" s="20">
        <f>IF(M266&lt;1,"",$E$7)</f>
        <v>0.05</v>
      </c>
      <c r="C267" s="17">
        <f>IF(M266&lt;1,0,(M266*(B267*30)/360))</f>
        <v>1127.2820576024703</v>
      </c>
      <c r="D267" s="19">
        <f>IF(M266 &gt; 1, IF(M266-D266&lt;1,(M266+C267),$E$9), 0)</f>
        <v>2684.1081150606951</v>
      </c>
      <c r="E267" s="17">
        <f>IF(D267&lt;M266,IF(M266&lt;1,"",$E$16),IF(D267&lt;E266,0,D267-(M266+C267)))</f>
        <v>0</v>
      </c>
      <c r="F267" s="17"/>
      <c r="G267" s="17"/>
      <c r="H267" s="17"/>
      <c r="I267" s="17"/>
      <c r="J267" s="17"/>
      <c r="K267" s="17">
        <f>IF(K255 &gt; 1, IF(M266&lt;$E$17,(M266-D267+C267),K255), 0)</f>
        <v>0</v>
      </c>
      <c r="L267" s="17">
        <f>IF(M266&lt;1,0,IF((D267+E267+K267)-C267&gt;=(M266),(M266),(D267+E267+K267)-C267))</f>
        <v>1556.8260574582248</v>
      </c>
      <c r="M267" s="18">
        <f>IF(M266-L267&lt;1,0,M266-L267)</f>
        <v>268990.86776713462</v>
      </c>
      <c r="N267" s="17"/>
      <c r="Q267" s="7"/>
      <c r="R267" s="11"/>
      <c r="S267" s="23">
        <f>S266-($S$262-$S$277)/12</f>
        <v>181478.4055204773</v>
      </c>
      <c r="T267" s="13"/>
      <c r="U267" s="10">
        <f>CM261</f>
        <v>0</v>
      </c>
      <c r="V267" s="9"/>
      <c r="W267" s="12">
        <f>SUM($C$38:C267)</f>
        <v>386335.73423109413</v>
      </c>
      <c r="X267" s="11"/>
      <c r="Y267" s="10">
        <f>SUM($CH$30:CH261)</f>
        <v>32940.465450647702</v>
      </c>
      <c r="Z267" s="9"/>
      <c r="AA267" s="9"/>
      <c r="AB267" s="9"/>
      <c r="AG267" s="1" t="s">
        <v>0</v>
      </c>
      <c r="CF267">
        <f>SUM(CF266+1)</f>
        <v>236</v>
      </c>
      <c r="CG267" s="22" t="str">
        <f>IF(CM266&lt;1,"",$CJ$7)</f>
        <v/>
      </c>
      <c r="CH267" s="21" t="str">
        <f>IF(CM266&lt;1,"",(CM266*(CG267*30)/360))</f>
        <v/>
      </c>
      <c r="CI267" s="5" t="str">
        <f>IF(CM266&lt;1,"",$CJ$9)</f>
        <v/>
      </c>
      <c r="CJ267" s="21" t="str">
        <f>IF(CM266&lt;1,"",$CJ$12)</f>
        <v/>
      </c>
      <c r="CK267" s="21">
        <f>IF(CM266&lt;1,0,CK255)</f>
        <v>0</v>
      </c>
      <c r="CL267" s="21">
        <f>IF(CM266&lt;1,0,(CI267+CJ267+CK267)-CH267)</f>
        <v>0</v>
      </c>
      <c r="CM267" s="21">
        <f>IF(CM266-CL267&lt;1,0,CM266-CL267)</f>
        <v>0</v>
      </c>
      <c r="CO267" s="4">
        <f>(CR266*($CO$36*13.85))/360</f>
        <v>751.58998193625405</v>
      </c>
      <c r="CP267" s="5">
        <f>$D$38/2</f>
        <v>1342.0540575303476</v>
      </c>
      <c r="CQ267" s="5">
        <f>CP267-CO267</f>
        <v>590.46407559409352</v>
      </c>
      <c r="CR267" s="4">
        <f>IF(CR266-CQ267&lt;0,0,CR266-CQ267)</f>
        <v>390127.79368188087</v>
      </c>
      <c r="CS267" s="6">
        <f>IF(CR266&lt;1,"",CS266+1)</f>
        <v>230</v>
      </c>
    </row>
    <row r="268" spans="1:97" hidden="1" x14ac:dyDescent="0.25">
      <c r="A268" s="6"/>
      <c r="B268" s="20">
        <f>IF(M267&lt;1,"",$E$7)</f>
        <v>0.05</v>
      </c>
      <c r="C268" s="17">
        <f>IF(M267&lt;1,0,(M267*(B268*30)/360))</f>
        <v>1120.7952823630608</v>
      </c>
      <c r="D268" s="19">
        <f>IF(M267 &gt; 1, IF(M267-D267&lt;1,(M267+C268),$E$9), 0)</f>
        <v>2684.1081150606951</v>
      </c>
      <c r="E268" s="17">
        <f>IF(D268&lt;M267,IF(M267&lt;1,"",$E$16),IF(D268&lt;E267,0,D268-(M267+C268)))</f>
        <v>0</v>
      </c>
      <c r="F268" s="17"/>
      <c r="G268" s="17"/>
      <c r="H268" s="17"/>
      <c r="I268" s="17"/>
      <c r="J268" s="17"/>
      <c r="K268" s="17">
        <f>IF(K256 &gt; 1, IF(M267&lt;$E$17,(M267-D268+C268),K256), 0)</f>
        <v>0</v>
      </c>
      <c r="L268" s="17">
        <f>IF(M267&lt;1,0,IF((D268+E268+K268)-C268&gt;=(M267),(M267),(D268+E268+K268)-C268))</f>
        <v>1563.3128326976343</v>
      </c>
      <c r="M268" s="18">
        <f>IF(M267-L268&lt;1,0,M267-L268)</f>
        <v>267427.55493443698</v>
      </c>
      <c r="N268" s="17"/>
      <c r="Q268" s="7"/>
      <c r="R268" s="11"/>
      <c r="S268" s="23">
        <f>S267-($S$262-$S$277)/12</f>
        <v>178778.85653696573</v>
      </c>
      <c r="T268" s="13"/>
      <c r="U268" s="10">
        <f>CM262</f>
        <v>0</v>
      </c>
      <c r="V268" s="9"/>
      <c r="W268" s="12">
        <f>SUM($C$38:C268)</f>
        <v>387456.52951345721</v>
      </c>
      <c r="X268" s="11"/>
      <c r="Y268" s="10">
        <f>SUM($CH$30:CH262)</f>
        <v>32940.465450647702</v>
      </c>
      <c r="Z268" s="9"/>
      <c r="AA268" s="9"/>
      <c r="AB268" s="9"/>
      <c r="AG268" s="1" t="s">
        <v>0</v>
      </c>
      <c r="CF268">
        <f>SUM(CF267+1)</f>
        <v>237</v>
      </c>
      <c r="CG268" s="22" t="str">
        <f>IF(CM267&lt;1,"",$CJ$7)</f>
        <v/>
      </c>
      <c r="CH268" s="21" t="str">
        <f>IF(CM267&lt;1,"",(CM267*(CG268*30)/360))</f>
        <v/>
      </c>
      <c r="CI268" s="5" t="str">
        <f>IF(CM267&lt;1,"",$CJ$9)</f>
        <v/>
      </c>
      <c r="CJ268" s="21" t="str">
        <f>IF(CM267&lt;1,"",$CJ$12)</f>
        <v/>
      </c>
      <c r="CK268" s="21">
        <f>IF(CM267&lt;1,0,CK256)</f>
        <v>0</v>
      </c>
      <c r="CL268" s="21">
        <f>IF(CM267&lt;1,0,(CI268+CJ268+CK268)-CH268)</f>
        <v>0</v>
      </c>
      <c r="CM268" s="21">
        <f>IF(CM267-CL268&lt;1,0,CM267-CL268)</f>
        <v>0</v>
      </c>
      <c r="CO268" s="4">
        <f>(CR267*($CO$36*13.85))/360</f>
        <v>750.45415867972918</v>
      </c>
      <c r="CP268" s="5">
        <f>$D$38/2</f>
        <v>1342.0540575303476</v>
      </c>
      <c r="CQ268" s="5">
        <f>CP268-CO268</f>
        <v>591.59989885061839</v>
      </c>
      <c r="CR268" s="4">
        <f>IF(CR267-CQ268&lt;0,0,CR267-CQ268)</f>
        <v>389536.19378303026</v>
      </c>
      <c r="CS268" s="6">
        <f>IF(CR267&lt;1,"",CS267+1)</f>
        <v>231</v>
      </c>
    </row>
    <row r="269" spans="1:97" hidden="1" x14ac:dyDescent="0.25">
      <c r="A269" s="6"/>
      <c r="B269" s="20">
        <f>IF(M268&lt;1,"",$E$7)</f>
        <v>0.05</v>
      </c>
      <c r="C269" s="17">
        <f>IF(M268&lt;1,0,(M268*(B269*30)/360))</f>
        <v>1114.2814788934875</v>
      </c>
      <c r="D269" s="19">
        <f>IF(M268 &gt; 1, IF(M268-D268&lt;1,(M268+C269),$E$9), 0)</f>
        <v>2684.1081150606951</v>
      </c>
      <c r="E269" s="17">
        <f>IF(D269&lt;M268,IF(M268&lt;1,"",$E$16),IF(D269&lt;E268,0,D269-(M268+C269)))</f>
        <v>0</v>
      </c>
      <c r="F269" s="17"/>
      <c r="G269" s="17"/>
      <c r="H269" s="17"/>
      <c r="I269" s="17"/>
      <c r="J269" s="17"/>
      <c r="K269" s="17">
        <f>IF(K257 &gt; 1, IF(M268&lt;$E$17,(M268-D269+C269),K257), 0)</f>
        <v>0</v>
      </c>
      <c r="L269" s="17">
        <f>IF(M268&lt;1,0,IF((D269+E269+K269)-C269&gt;=(M268),(M268),(D269+E269+K269)-C269))</f>
        <v>1569.8266361672077</v>
      </c>
      <c r="M269" s="18">
        <f>IF(M268-L269&lt;1,0,M268-L269)</f>
        <v>265857.72829826979</v>
      </c>
      <c r="N269" s="17"/>
      <c r="Q269" s="7"/>
      <c r="R269" s="11"/>
      <c r="S269" s="23">
        <f>S268-($S$262-$S$277)/12</f>
        <v>176079.30755345416</v>
      </c>
      <c r="T269" s="13"/>
      <c r="U269" s="10">
        <f>CM263</f>
        <v>0</v>
      </c>
      <c r="V269" s="9"/>
      <c r="W269" s="12">
        <f>SUM($C$38:C269)</f>
        <v>388570.81099235069</v>
      </c>
      <c r="X269" s="11"/>
      <c r="Y269" s="10">
        <f>SUM($CH$30:CH263)</f>
        <v>32940.465450647702</v>
      </c>
      <c r="Z269" s="9"/>
      <c r="AA269" s="9"/>
      <c r="AB269" s="9"/>
      <c r="AG269" s="1" t="s">
        <v>0</v>
      </c>
      <c r="CF269">
        <f>SUM(CF268+1)</f>
        <v>238</v>
      </c>
      <c r="CG269" s="22" t="str">
        <f>IF(CM268&lt;1,"",$CJ$7)</f>
        <v/>
      </c>
      <c r="CH269" s="21" t="str">
        <f>IF(CM268&lt;1,"",(CM268*(CG269*30)/360))</f>
        <v/>
      </c>
      <c r="CI269" s="5" t="str">
        <f>IF(CM268&lt;1,"",$CJ$9)</f>
        <v/>
      </c>
      <c r="CJ269" s="21" t="str">
        <f>IF(CM268&lt;1,"",$CJ$12)</f>
        <v/>
      </c>
      <c r="CK269" s="21">
        <f>IF(CM268&lt;1,0,CK257)</f>
        <v>0</v>
      </c>
      <c r="CL269" s="21">
        <f>IF(CM268&lt;1,0,(CI269+CJ269+CK269)-CH269)</f>
        <v>0</v>
      </c>
      <c r="CM269" s="21">
        <f>IF(CM268-CL269&lt;1,0,CM268-CL269)</f>
        <v>0</v>
      </c>
      <c r="CO269" s="4">
        <f>(CR268*($CO$36*13.85))/360</f>
        <v>749.31615054096801</v>
      </c>
      <c r="CP269" s="5">
        <f>$D$38/2</f>
        <v>1342.0540575303476</v>
      </c>
      <c r="CQ269" s="5">
        <f>CP269-CO269</f>
        <v>592.73790698937955</v>
      </c>
      <c r="CR269" s="4">
        <f>IF(CR268-CQ269&lt;0,0,CR268-CQ269)</f>
        <v>388943.45587604085</v>
      </c>
      <c r="CS269" s="6">
        <f>IF(CR268&lt;1,"",CS268+1)</f>
        <v>232</v>
      </c>
    </row>
    <row r="270" spans="1:97" hidden="1" x14ac:dyDescent="0.25">
      <c r="A270" s="6"/>
      <c r="B270" s="20">
        <f>IF(M269&lt;1,"",$E$7)</f>
        <v>0.05</v>
      </c>
      <c r="C270" s="17">
        <f>IF(M269&lt;1,0,(M269*(B270*30)/360))</f>
        <v>1107.7405345761242</v>
      </c>
      <c r="D270" s="19">
        <f>IF(M269 &gt; 1, IF(M269-D269&lt;1,(M269+C270),$E$9), 0)</f>
        <v>2684.1081150606951</v>
      </c>
      <c r="E270" s="17">
        <f>IF(D270&lt;M269,IF(M269&lt;1,"",$E$16),IF(D270&lt;E269,0,D270-(M269+C270)))</f>
        <v>0</v>
      </c>
      <c r="F270" s="17"/>
      <c r="G270" s="17"/>
      <c r="H270" s="17"/>
      <c r="I270" s="17"/>
      <c r="J270" s="17"/>
      <c r="K270" s="17">
        <f>IF(K258 &gt; 1, IF(M269&lt;$E$17,(M269-D270+C270),K258), 0)</f>
        <v>0</v>
      </c>
      <c r="L270" s="17">
        <f>IF(M269&lt;1,0,IF((D270+E270+K270)-C270&gt;=(M269),(M269),(D270+E270+K270)-C270))</f>
        <v>1576.3675804845709</v>
      </c>
      <c r="M270" s="18">
        <f>IF(M269-L270&lt;1,0,M269-L270)</f>
        <v>264281.3607177852</v>
      </c>
      <c r="N270" s="17"/>
      <c r="Q270" s="7"/>
      <c r="R270" s="11"/>
      <c r="S270" s="23">
        <f>S269-($S$262-$S$277)/12</f>
        <v>173379.75856994258</v>
      </c>
      <c r="T270" s="13"/>
      <c r="U270" s="10">
        <f>CM264</f>
        <v>0</v>
      </c>
      <c r="V270" s="9"/>
      <c r="W270" s="12">
        <f>SUM($C$38:C270)</f>
        <v>389678.55152692681</v>
      </c>
      <c r="X270" s="11"/>
      <c r="Y270" s="10">
        <f>SUM($CH$30:CH264)</f>
        <v>32940.465450647702</v>
      </c>
      <c r="Z270" s="9"/>
      <c r="AA270" s="9"/>
      <c r="AB270" s="9"/>
      <c r="AG270" s="1" t="s">
        <v>0</v>
      </c>
      <c r="CF270">
        <f>SUM(CF269+1)</f>
        <v>239</v>
      </c>
      <c r="CG270" s="22" t="str">
        <f>IF(CM269&lt;1,"",$CJ$7)</f>
        <v/>
      </c>
      <c r="CH270" s="21" t="str">
        <f>IF(CM269&lt;1,"",(CM269*(CG270*30)/360))</f>
        <v/>
      </c>
      <c r="CI270" s="5" t="str">
        <f>IF(CM269&lt;1,"",$CJ$9)</f>
        <v/>
      </c>
      <c r="CJ270" s="21" t="str">
        <f>IF(CM269&lt;1,"",$CJ$12)</f>
        <v/>
      </c>
      <c r="CK270" s="21">
        <f>IF(CM269&lt;1,0,CK258)</f>
        <v>0</v>
      </c>
      <c r="CL270" s="21">
        <f>IF(CM269&lt;1,0,(CI270+CJ270+CK270)-CH270)</f>
        <v>0</v>
      </c>
      <c r="CM270" s="21">
        <f>IF(CM269-CL270&lt;1,0,CM269-CL270)</f>
        <v>0</v>
      </c>
      <c r="CO270" s="4">
        <f>(CR269*($CO$36*13.85))/360</f>
        <v>748.17595331710629</v>
      </c>
      <c r="CP270" s="5">
        <f>$D$38/2</f>
        <v>1342.0540575303476</v>
      </c>
      <c r="CQ270" s="5">
        <f>CP270-CO270</f>
        <v>593.87810421324127</v>
      </c>
      <c r="CR270" s="4">
        <f>IF(CR269-CQ270&lt;0,0,CR269-CQ270)</f>
        <v>388349.57777182764</v>
      </c>
      <c r="CS270" s="6">
        <f>IF(CR269&lt;1,"",CS269+1)</f>
        <v>233</v>
      </c>
    </row>
    <row r="271" spans="1:97" hidden="1" x14ac:dyDescent="0.25">
      <c r="A271" s="6"/>
      <c r="B271" s="20">
        <f>IF(M270&lt;1,"",$E$7)</f>
        <v>0.05</v>
      </c>
      <c r="C271" s="17">
        <f>IF(M270&lt;1,0,(M270*(B271*30)/360))</f>
        <v>1101.1723363241049</v>
      </c>
      <c r="D271" s="19">
        <f>IF(M270 &gt; 1, IF(M270-D270&lt;1,(M270+C271),$E$9), 0)</f>
        <v>2684.1081150606951</v>
      </c>
      <c r="E271" s="17">
        <f>IF(D271&lt;M270,IF(M270&lt;1,"",$E$16),IF(D271&lt;E270,0,D271-(M270+C271)))</f>
        <v>0</v>
      </c>
      <c r="F271" s="17"/>
      <c r="G271" s="17"/>
      <c r="H271" s="17"/>
      <c r="I271" s="17"/>
      <c r="J271" s="17"/>
      <c r="K271" s="17">
        <f>IF(K259 &gt; 1, IF(M270&lt;$E$17,(M270-D271+C271),K259), 0)</f>
        <v>0</v>
      </c>
      <c r="L271" s="17">
        <f>IF(M270&lt;1,0,IF((D271+E271+K271)-C271&gt;=(M270),(M270),(D271+E271+K271)-C271))</f>
        <v>1582.9357787365902</v>
      </c>
      <c r="M271" s="18">
        <f>IF(M270-L271&lt;1,0,M270-L271)</f>
        <v>262698.42493904859</v>
      </c>
      <c r="N271" s="17"/>
      <c r="Q271" s="7"/>
      <c r="R271" s="11"/>
      <c r="S271" s="23">
        <f>S270-($S$262-$S$277)/12</f>
        <v>170680.20958643101</v>
      </c>
      <c r="T271" s="13"/>
      <c r="U271" s="10">
        <f>CM265</f>
        <v>0</v>
      </c>
      <c r="V271" s="9"/>
      <c r="W271" s="12">
        <f>SUM($C$38:C271)</f>
        <v>390779.72386325093</v>
      </c>
      <c r="X271" s="11"/>
      <c r="Y271" s="10">
        <f>SUM($CH$30:CH265)</f>
        <v>32940.465450647702</v>
      </c>
      <c r="Z271" s="9"/>
      <c r="AA271" s="9"/>
      <c r="AB271" s="9"/>
      <c r="AG271" s="1" t="s">
        <v>0</v>
      </c>
      <c r="CF271">
        <f>SUM(CF270+1)</f>
        <v>240</v>
      </c>
      <c r="CG271" s="22" t="str">
        <f>IF(CM270&lt;1,"",$CJ$7)</f>
        <v/>
      </c>
      <c r="CH271" s="21" t="str">
        <f>IF(CM270&lt;1,"",(CM270*(CG271*30)/360))</f>
        <v/>
      </c>
      <c r="CI271" s="5" t="str">
        <f>IF(CM270&lt;1,"",$CJ$9)</f>
        <v/>
      </c>
      <c r="CJ271" s="21" t="str">
        <f>IF(CM270&lt;1,"",$CJ$12)</f>
        <v/>
      </c>
      <c r="CK271" s="21">
        <f>IF(CM270&lt;1,0,CK259)</f>
        <v>0</v>
      </c>
      <c r="CL271" s="21">
        <f>IF(CM270&lt;1,0,(CI271+CJ271+CK271)-CH271)</f>
        <v>0</v>
      </c>
      <c r="CM271" s="21">
        <f>IF(CM270-CL271&lt;1,0,CM270-CL271)</f>
        <v>0</v>
      </c>
      <c r="CO271" s="4">
        <f>(CR270*($CO$36*13.85))/360</f>
        <v>747.03356279719628</v>
      </c>
      <c r="CP271" s="5">
        <f>$D$38/2</f>
        <v>1342.0540575303476</v>
      </c>
      <c r="CQ271" s="5">
        <f>CP271-CO271</f>
        <v>595.02049473315128</v>
      </c>
      <c r="CR271" s="4">
        <f>IF(CR270-CQ271&lt;0,0,CR270-CQ271)</f>
        <v>387754.55727709446</v>
      </c>
      <c r="CS271" s="6">
        <f>IF(CR270&lt;1,"",CS270+1)</f>
        <v>234</v>
      </c>
    </row>
    <row r="272" spans="1:97" hidden="1" x14ac:dyDescent="0.25">
      <c r="A272" s="6"/>
      <c r="B272" s="20">
        <f>IF(M271&lt;1,"",$E$7)</f>
        <v>0.05</v>
      </c>
      <c r="C272" s="17">
        <f>IF(M271&lt;1,0,(M271*(B272*30)/360))</f>
        <v>1094.5767705793692</v>
      </c>
      <c r="D272" s="19">
        <f>IF(M271 &gt; 1, IF(M271-D271&lt;1,(M271+C272),$E$9), 0)</f>
        <v>2684.1081150606951</v>
      </c>
      <c r="E272" s="17">
        <f>IF(D272&lt;M271,IF(M271&lt;1,"",$E$16),IF(D272&lt;E271,0,D272-(M271+C272)))</f>
        <v>0</v>
      </c>
      <c r="F272" s="17"/>
      <c r="G272" s="17"/>
      <c r="H272" s="17"/>
      <c r="I272" s="17"/>
      <c r="J272" s="17"/>
      <c r="K272" s="17">
        <f>IF(K260 &gt; 1, IF(M271&lt;$E$17,(M271-D272+C272),K260), 0)</f>
        <v>0</v>
      </c>
      <c r="L272" s="17">
        <f>IF(M271&lt;1,0,IF((D272+E272+K272)-C272&gt;=(M271),(M271),(D272+E272+K272)-C272))</f>
        <v>1589.531344481326</v>
      </c>
      <c r="M272" s="18">
        <f>IF(M271-L272&lt;1,0,M271-L272)</f>
        <v>261108.89359456726</v>
      </c>
      <c r="N272" s="17"/>
      <c r="Q272" s="7"/>
      <c r="R272" s="11"/>
      <c r="S272" s="23">
        <f>S271-($S$262-$S$277)/12</f>
        <v>167980.66060291944</v>
      </c>
      <c r="T272" s="13"/>
      <c r="U272" s="10">
        <f>CM266</f>
        <v>0</v>
      </c>
      <c r="V272" s="9"/>
      <c r="W272" s="12">
        <f>SUM($C$38:C272)</f>
        <v>391874.30063383031</v>
      </c>
      <c r="X272" s="11"/>
      <c r="Y272" s="10">
        <f>SUM($CH$30:CH266)</f>
        <v>32940.465450647702</v>
      </c>
      <c r="Z272" s="9"/>
      <c r="AA272" s="9"/>
      <c r="AB272" s="9"/>
      <c r="AG272" s="1" t="s">
        <v>0</v>
      </c>
      <c r="CF272">
        <f>SUM(CF271+1)</f>
        <v>241</v>
      </c>
      <c r="CG272" s="22" t="str">
        <f>IF(CM271&lt;1,"",$CJ$7)</f>
        <v/>
      </c>
      <c r="CH272" s="21" t="str">
        <f>IF(CM271&lt;1,"",(CM271*(CG272*30)/360))</f>
        <v/>
      </c>
      <c r="CI272" s="5" t="str">
        <f>IF(CM271&lt;1,"",$CJ$9)</f>
        <v/>
      </c>
      <c r="CJ272" s="21" t="str">
        <f>IF(CM271&lt;1,"",$CJ$12)</f>
        <v/>
      </c>
      <c r="CK272" s="21">
        <f>IF(CM271&lt;1,0,CK260)</f>
        <v>0</v>
      </c>
      <c r="CL272" s="21">
        <f>IF(CM271&lt;1,0,(CI272+CJ272+CK272)-CH272)</f>
        <v>0</v>
      </c>
      <c r="CM272" s="21">
        <f>IF(CM271-CL272&lt;1,0,CM271-CL272)</f>
        <v>0</v>
      </c>
      <c r="CO272" s="4">
        <f>(CR271*($CO$36*13.85))/360</f>
        <v>745.88897476218858</v>
      </c>
      <c r="CP272" s="5">
        <f>$D$38/2</f>
        <v>1342.0540575303476</v>
      </c>
      <c r="CQ272" s="5">
        <f>CP272-CO272</f>
        <v>596.16508276815898</v>
      </c>
      <c r="CR272" s="4">
        <f>IF(CR271-CQ272&lt;0,0,CR271-CQ272)</f>
        <v>387158.39219432627</v>
      </c>
      <c r="CS272" s="6">
        <f>IF(CR271&lt;1,"",CS271+1)</f>
        <v>235</v>
      </c>
    </row>
    <row r="273" spans="1:97" hidden="1" x14ac:dyDescent="0.25">
      <c r="A273" s="6"/>
      <c r="B273" s="20">
        <f>IF(M272&lt;1,"",$E$7)</f>
        <v>0.05</v>
      </c>
      <c r="C273" s="17">
        <f>IF(M272&lt;1,0,(M272*(B273*30)/360))</f>
        <v>1087.9537233106969</v>
      </c>
      <c r="D273" s="19">
        <f>IF(M272 &gt; 1, IF(M272-D272&lt;1,(M272+C273),$E$9), 0)</f>
        <v>2684.1081150606951</v>
      </c>
      <c r="E273" s="17">
        <f>IF(D273&lt;M272,IF(M272&lt;1,"",$E$16),IF(D273&lt;E272,0,D273-(M272+C273)))</f>
        <v>0</v>
      </c>
      <c r="F273" s="17"/>
      <c r="G273" s="17"/>
      <c r="H273" s="17"/>
      <c r="I273" s="17"/>
      <c r="J273" s="17"/>
      <c r="K273" s="17">
        <f>IF(K261 &gt; 1, IF(M272&lt;$E$17,(M272-D273+C273),K261), 0)</f>
        <v>0</v>
      </c>
      <c r="L273" s="17">
        <f>IF(M272&lt;1,0,IF((D273+E273+K273)-C273&gt;=(M272),(M272),(D273+E273+K273)-C273))</f>
        <v>1596.1543917499982</v>
      </c>
      <c r="M273" s="18">
        <f>IF(M272-L273&lt;1,0,M272-L273)</f>
        <v>259512.73920281726</v>
      </c>
      <c r="N273" s="17"/>
      <c r="Q273" s="7"/>
      <c r="R273" s="11"/>
      <c r="S273" s="23">
        <f>S272-($S$262-$S$277)/12</f>
        <v>165281.11161940786</v>
      </c>
      <c r="T273" s="13"/>
      <c r="U273" s="10">
        <f>CM267</f>
        <v>0</v>
      </c>
      <c r="V273" s="9"/>
      <c r="W273" s="12">
        <f>SUM($C$38:C273)</f>
        <v>392962.25435714104</v>
      </c>
      <c r="X273" s="11"/>
      <c r="Y273" s="10">
        <f>SUM($CH$30:CH267)</f>
        <v>32940.465450647702</v>
      </c>
      <c r="Z273" s="9"/>
      <c r="AA273" s="9"/>
      <c r="AB273" s="9"/>
      <c r="AG273" s="1" t="s">
        <v>0</v>
      </c>
      <c r="CF273">
        <f>SUM(CF272+1)</f>
        <v>242</v>
      </c>
      <c r="CG273" s="22" t="str">
        <f>IF(CM272&lt;1,"",$CJ$7)</f>
        <v/>
      </c>
      <c r="CH273" s="21" t="str">
        <f>IF(CM272&lt;1,"",(CM272*(CG273*30)/360))</f>
        <v/>
      </c>
      <c r="CI273" s="5" t="str">
        <f>IF(CM272&lt;1,"",$CJ$9)</f>
        <v/>
      </c>
      <c r="CJ273" s="21" t="str">
        <f>IF(CM272&lt;1,"",$CJ$12)</f>
        <v/>
      </c>
      <c r="CK273" s="21">
        <f>IF(CM272&lt;1,0,CK261)</f>
        <v>0</v>
      </c>
      <c r="CL273" s="21">
        <f>IF(CM272&lt;1,0,(CI273+CJ273+CK273)-CH273)</f>
        <v>0</v>
      </c>
      <c r="CM273" s="21">
        <f>IF(CM272-CL273&lt;1,0,CM272-CL273)</f>
        <v>0</v>
      </c>
      <c r="CO273" s="4">
        <f>(CR272*($CO$36*13.85))/360</f>
        <v>744.74218498491928</v>
      </c>
      <c r="CP273" s="5">
        <f>$D$38/2</f>
        <v>1342.0540575303476</v>
      </c>
      <c r="CQ273" s="5">
        <f>CP273-CO273</f>
        <v>597.31187254542829</v>
      </c>
      <c r="CR273" s="4">
        <f>IF(CR272-CQ273&lt;0,0,CR272-CQ273)</f>
        <v>386561.08032178081</v>
      </c>
      <c r="CS273" s="6">
        <f>IF(CR272&lt;1,"",CS272+1)</f>
        <v>236</v>
      </c>
    </row>
    <row r="274" spans="1:97" hidden="1" x14ac:dyDescent="0.25">
      <c r="A274" s="6"/>
      <c r="B274" s="20">
        <f>IF(M273&lt;1,"",$E$7)</f>
        <v>0.05</v>
      </c>
      <c r="C274" s="17">
        <f>IF(M273&lt;1,0,(M273*(B274*30)/360))</f>
        <v>1081.3030800117388</v>
      </c>
      <c r="D274" s="19">
        <f>IF(M273 &gt; 1, IF(M273-D273&lt;1,(M273+C274),$E$9), 0)</f>
        <v>2684.1081150606951</v>
      </c>
      <c r="E274" s="17">
        <f>IF(D274&lt;M273,IF(M273&lt;1,"",$E$16),IF(D274&lt;E273,0,D274-(M273+C274)))</f>
        <v>0</v>
      </c>
      <c r="F274" s="17"/>
      <c r="G274" s="17"/>
      <c r="H274" s="17"/>
      <c r="I274" s="17"/>
      <c r="J274" s="17"/>
      <c r="K274" s="17">
        <f>IF(K262 &gt; 1, IF(M273&lt;$E$17,(M273-D274+C274),K262), 0)</f>
        <v>0</v>
      </c>
      <c r="L274" s="17">
        <f>IF(M273&lt;1,0,IF((D274+E274+K274)-C274&gt;=(M273),(M273),(D274+E274+K274)-C274))</f>
        <v>1602.8050350489564</v>
      </c>
      <c r="M274" s="18">
        <f>IF(M273-L274&lt;1,0,M273-L274)</f>
        <v>257909.93416776831</v>
      </c>
      <c r="N274" s="17"/>
      <c r="Q274" s="7"/>
      <c r="R274" s="11"/>
      <c r="S274" s="23">
        <f>S273-($S$262-$S$277)/12</f>
        <v>162581.56263589629</v>
      </c>
      <c r="T274" s="13"/>
      <c r="U274" s="10">
        <f>CM268</f>
        <v>0</v>
      </c>
      <c r="V274" s="9"/>
      <c r="W274" s="12">
        <f>SUM($C$38:C274)</f>
        <v>394043.55743715278</v>
      </c>
      <c r="X274" s="11"/>
      <c r="Y274" s="10">
        <f>SUM($CH$30:CH268)</f>
        <v>32940.465450647702</v>
      </c>
      <c r="Z274" s="9"/>
      <c r="AA274" s="9"/>
      <c r="AB274" s="9"/>
      <c r="AG274" s="1" t="s">
        <v>0</v>
      </c>
      <c r="CF274">
        <f>SUM(CF273+1)</f>
        <v>243</v>
      </c>
      <c r="CG274" s="22" t="str">
        <f>IF(CM273&lt;1,"",$CJ$7)</f>
        <v/>
      </c>
      <c r="CH274" s="21" t="str">
        <f>IF(CM273&lt;1,"",(CM273*(CG274*30)/360))</f>
        <v/>
      </c>
      <c r="CI274" s="5" t="str">
        <f>IF(CM273&lt;1,"",$CJ$9)</f>
        <v/>
      </c>
      <c r="CJ274" s="21" t="str">
        <f>IF(CM273&lt;1,"",$CJ$12)</f>
        <v/>
      </c>
      <c r="CK274" s="21">
        <f>IF(CM273&lt;1,0,CK262)</f>
        <v>0</v>
      </c>
      <c r="CL274" s="21">
        <f>IF(CM273&lt;1,0,(CI274+CJ274+CK274)-CH274)</f>
        <v>0</v>
      </c>
      <c r="CM274" s="21">
        <f>IF(CM273-CL274&lt;1,0,CM273-CL274)</f>
        <v>0</v>
      </c>
      <c r="CO274" s="4">
        <f>(CR273*($CO$36*13.85))/360</f>
        <v>743.59318923009221</v>
      </c>
      <c r="CP274" s="5">
        <f>$D$38/2</f>
        <v>1342.0540575303476</v>
      </c>
      <c r="CQ274" s="5">
        <f>CP274-CO274</f>
        <v>598.46086830025536</v>
      </c>
      <c r="CR274" s="4">
        <f>IF(CR273-CQ274&lt;0,0,CR273-CQ274)</f>
        <v>385962.61945348058</v>
      </c>
      <c r="CS274" s="6">
        <f>IF(CR273&lt;1,"",CS273+1)</f>
        <v>237</v>
      </c>
    </row>
    <row r="275" spans="1:97" hidden="1" x14ac:dyDescent="0.25">
      <c r="A275" s="6"/>
      <c r="B275" s="20">
        <f>IF(M274&lt;1,"",$E$7)</f>
        <v>0.05</v>
      </c>
      <c r="C275" s="17">
        <f>IF(M274&lt;1,0,(M274*(B275*30)/360))</f>
        <v>1074.6247256990346</v>
      </c>
      <c r="D275" s="19">
        <f>IF(M274 &gt; 1, IF(M274-D274&lt;1,(M274+C275),$E$9), 0)</f>
        <v>2684.1081150606951</v>
      </c>
      <c r="E275" s="17">
        <f>IF(D275&lt;M274,IF(M274&lt;1,"",$E$16),IF(D275&lt;E274,0,D275-(M274+C275)))</f>
        <v>0</v>
      </c>
      <c r="F275" s="17"/>
      <c r="G275" s="17"/>
      <c r="H275" s="17"/>
      <c r="I275" s="17"/>
      <c r="J275" s="17"/>
      <c r="K275" s="17">
        <f>IF(K263 &gt; 1, IF(M274&lt;$E$17,(M274-D275+C275),K263), 0)</f>
        <v>0</v>
      </c>
      <c r="L275" s="17">
        <f>IF(M274&lt;1,0,IF((D275+E275+K275)-C275&gt;=(M274),(M274),(D275+E275+K275)-C275))</f>
        <v>1609.4833893616606</v>
      </c>
      <c r="M275" s="18">
        <f>IF(M274-L275&lt;1,0,M274-L275)</f>
        <v>256300.45077840664</v>
      </c>
      <c r="N275" s="17"/>
      <c r="Q275" s="7"/>
      <c r="R275" s="11"/>
      <c r="S275" s="23">
        <f>S274-($S$262-$S$277)/12</f>
        <v>159882.01365238472</v>
      </c>
      <c r="T275" s="13"/>
      <c r="U275" s="10">
        <f>CM269</f>
        <v>0</v>
      </c>
      <c r="V275" s="9"/>
      <c r="W275" s="12">
        <f>SUM($C$38:C275)</f>
        <v>395118.18216285179</v>
      </c>
      <c r="X275" s="11"/>
      <c r="Y275" s="10">
        <f>SUM($CH$30:CH269)</f>
        <v>32940.465450647702</v>
      </c>
      <c r="Z275" s="9"/>
      <c r="AA275" s="9"/>
      <c r="AB275" s="9"/>
      <c r="AG275" s="1" t="s">
        <v>0</v>
      </c>
      <c r="CF275">
        <f>SUM(CF274+1)</f>
        <v>244</v>
      </c>
      <c r="CG275" s="22" t="str">
        <f>IF(CM274&lt;1,"",$CJ$7)</f>
        <v/>
      </c>
      <c r="CH275" s="21" t="str">
        <f>IF(CM274&lt;1,"",(CM274*(CG275*30)/360))</f>
        <v/>
      </c>
      <c r="CI275" s="5" t="str">
        <f>IF(CM274&lt;1,"",$CJ$9)</f>
        <v/>
      </c>
      <c r="CJ275" s="21" t="str">
        <f>IF(CM274&lt;1,"",$CJ$12)</f>
        <v/>
      </c>
      <c r="CK275" s="21">
        <f>IF(CM274&lt;1,0,CK263)</f>
        <v>0</v>
      </c>
      <c r="CL275" s="21">
        <f>IF(CM274&lt;1,0,(CI275+CJ275+CK275)-CH275)</f>
        <v>0</v>
      </c>
      <c r="CM275" s="21">
        <f>IF(CM274-CL275&lt;1,0,CM274-CL275)</f>
        <v>0</v>
      </c>
      <c r="CO275" s="4">
        <f>(CR274*($CO$36*13.85))/360</f>
        <v>742.44198325426464</v>
      </c>
      <c r="CP275" s="5">
        <f>$D$38/2</f>
        <v>1342.0540575303476</v>
      </c>
      <c r="CQ275" s="5">
        <f>CP275-CO275</f>
        <v>599.61207427608292</v>
      </c>
      <c r="CR275" s="4">
        <f>IF(CR274-CQ275&lt;0,0,CR274-CQ275)</f>
        <v>385363.0073792045</v>
      </c>
      <c r="CS275" s="6">
        <f>IF(CR274&lt;1,"",CS274+1)</f>
        <v>238</v>
      </c>
    </row>
    <row r="276" spans="1:97" hidden="1" x14ac:dyDescent="0.25">
      <c r="A276" s="6"/>
      <c r="B276" s="20">
        <f>IF(M275&lt;1,"",$E$7)</f>
        <v>0.05</v>
      </c>
      <c r="C276" s="17">
        <f>IF(M275&lt;1,0,(M275*(B276*30)/360))</f>
        <v>1067.9185449100278</v>
      </c>
      <c r="D276" s="19">
        <f>IF(M275 &gt; 1, IF(M275-D275&lt;1,(M275+C276),$E$9), 0)</f>
        <v>2684.1081150606951</v>
      </c>
      <c r="E276" s="17">
        <f>IF(D276&lt;M275,IF(M275&lt;1,"",$E$16),IF(D276&lt;E275,0,D276-(M275+C276)))</f>
        <v>0</v>
      </c>
      <c r="F276" s="17"/>
      <c r="G276" s="17"/>
      <c r="H276" s="17"/>
      <c r="I276" s="17"/>
      <c r="J276" s="17"/>
      <c r="K276" s="17">
        <f>IF(K264 &gt; 1, IF(M275&lt;$E$17,(M275-D276+C276),K264), 0)</f>
        <v>0</v>
      </c>
      <c r="L276" s="17">
        <f>IF(M275&lt;1,0,IF((D276+E276+K276)-C276&gt;=(M275),(M275),(D276+E276+K276)-C276))</f>
        <v>1616.1895701506674</v>
      </c>
      <c r="M276" s="18">
        <f>IF(M275-L276&lt;1,0,M275-L276)</f>
        <v>254684.26120825598</v>
      </c>
      <c r="N276" s="17"/>
      <c r="Q276" s="7"/>
      <c r="R276" s="11"/>
      <c r="S276" s="23">
        <f>S275-($S$262-$S$277)/12</f>
        <v>157182.46466887314</v>
      </c>
      <c r="T276" s="13"/>
      <c r="U276" s="10">
        <f>CM270</f>
        <v>0</v>
      </c>
      <c r="V276" s="9"/>
      <c r="W276" s="12">
        <f>SUM($C$38:C276)</f>
        <v>396186.10070776183</v>
      </c>
      <c r="X276" s="11"/>
      <c r="Y276" s="10">
        <f>SUM($CH$30:CH270)</f>
        <v>32940.465450647702</v>
      </c>
      <c r="Z276" s="9"/>
      <c r="AA276" s="9"/>
      <c r="AB276" s="9"/>
      <c r="AG276" s="1" t="s">
        <v>0</v>
      </c>
      <c r="CF276">
        <f>SUM(CF275+1)</f>
        <v>245</v>
      </c>
      <c r="CG276" s="22" t="str">
        <f>IF(CM275&lt;1,"",$CJ$7)</f>
        <v/>
      </c>
      <c r="CH276" s="21" t="str">
        <f>IF(CM275&lt;1,"",(CM275*(CG276*30)/360))</f>
        <v/>
      </c>
      <c r="CI276" s="5" t="str">
        <f>IF(CM275&lt;1,"",$CJ$9)</f>
        <v/>
      </c>
      <c r="CJ276" s="21" t="str">
        <f>IF(CM275&lt;1,"",$CJ$12)</f>
        <v/>
      </c>
      <c r="CK276" s="21">
        <f>IF(CM275&lt;1,0,CK264)</f>
        <v>0</v>
      </c>
      <c r="CL276" s="21">
        <f>IF(CM275&lt;1,0,(CI276+CJ276+CK276)-CH276)</f>
        <v>0</v>
      </c>
      <c r="CM276" s="21">
        <f>IF(CM275-CL276&lt;1,0,CM275-CL276)</f>
        <v>0</v>
      </c>
      <c r="CO276" s="4">
        <f>(CR275*($CO$36*13.85))/360</f>
        <v>741.28856280583079</v>
      </c>
      <c r="CP276" s="5">
        <f>$D$38/2</f>
        <v>1342.0540575303476</v>
      </c>
      <c r="CQ276" s="5">
        <f>CP276-CO276</f>
        <v>600.76549472451677</v>
      </c>
      <c r="CR276" s="4">
        <f>IF(CR275-CQ276&lt;0,0,CR275-CQ276)</f>
        <v>384762.24188448</v>
      </c>
      <c r="CS276" s="6">
        <f>IF(CR275&lt;1,"",CS275+1)</f>
        <v>239</v>
      </c>
    </row>
    <row r="277" spans="1:97" hidden="1" x14ac:dyDescent="0.25">
      <c r="A277" s="6"/>
      <c r="B277" s="20">
        <f>IF(M276&lt;1,"",$E$7)</f>
        <v>0.05</v>
      </c>
      <c r="C277" s="17">
        <f>IF(M276&lt;1,0,(M276*(B277*30)/360))</f>
        <v>1061.1844217010666</v>
      </c>
      <c r="D277" s="19">
        <f>IF(M276 &gt; 1, IF(M276-D276&lt;1,(M276+C277),$E$9), 0)</f>
        <v>2684.1081150606951</v>
      </c>
      <c r="E277" s="17">
        <f>IF(D277&lt;M276,IF(M276&lt;1,"",$E$16),IF(D277&lt;E276,0,D277-(M276+C277)))</f>
        <v>0</v>
      </c>
      <c r="F277" s="17"/>
      <c r="G277" s="17"/>
      <c r="H277" s="17"/>
      <c r="I277" s="17"/>
      <c r="J277" s="17"/>
      <c r="K277" s="17">
        <f>IF(K265 &gt; 1, IF(M276&lt;$E$17,(M276-D277+C277),K265), 0)</f>
        <v>0</v>
      </c>
      <c r="L277" s="17">
        <f>IF(M276&lt;1,0,IF((D277+E277+K277)-C277&gt;=(M276),(M276),(D277+E277+K277)-C277))</f>
        <v>1622.9236933596285</v>
      </c>
      <c r="M277" s="18">
        <f>IF(M276-L277&lt;1,0,M276-L277)</f>
        <v>253061.33751489635</v>
      </c>
      <c r="N277" s="17"/>
      <c r="Q277" s="7"/>
      <c r="R277" s="11">
        <v>20</v>
      </c>
      <c r="S277" s="23">
        <f>CR557</f>
        <v>160706.73056181104</v>
      </c>
      <c r="T277" s="13"/>
      <c r="U277" s="10">
        <f>CM271</f>
        <v>0</v>
      </c>
      <c r="V277" s="9"/>
      <c r="W277" s="12">
        <f>SUM($C$38:C277)</f>
        <v>397247.28512946289</v>
      </c>
      <c r="X277" s="11">
        <v>20</v>
      </c>
      <c r="Y277" s="10">
        <f>SUM($CH$30:CH271)</f>
        <v>32940.465450647702</v>
      </c>
      <c r="Z277" s="9"/>
      <c r="AA277" s="9"/>
      <c r="AB277" s="9"/>
      <c r="AG277" s="1" t="s">
        <v>0</v>
      </c>
      <c r="CF277">
        <f>SUM(CF276+1)</f>
        <v>246</v>
      </c>
      <c r="CG277" s="22" t="str">
        <f>IF(CM276&lt;1,"",$CJ$7)</f>
        <v/>
      </c>
      <c r="CH277" s="21" t="str">
        <f>IF(CM276&lt;1,"",(CM276*(CG277*30)/360))</f>
        <v/>
      </c>
      <c r="CI277" s="5" t="str">
        <f>IF(CM276&lt;1,"",$CJ$9)</f>
        <v/>
      </c>
      <c r="CJ277" s="21" t="str">
        <f>IF(CM276&lt;1,"",$CJ$12)</f>
        <v/>
      </c>
      <c r="CK277" s="21">
        <f>IF(CM276&lt;1,0,CK265)</f>
        <v>0</v>
      </c>
      <c r="CL277" s="21">
        <f>IF(CM276&lt;1,0,(CI277+CJ277+CK277)-CH277)</f>
        <v>0</v>
      </c>
      <c r="CM277" s="21">
        <f>IF(CM276-CL277&lt;1,0,CM276-CL277)</f>
        <v>0</v>
      </c>
      <c r="CO277" s="4">
        <f>(CR276*($CO$36*13.85))/360</f>
        <v>740.1329236250067</v>
      </c>
      <c r="CP277" s="5">
        <f>$D$38/2</f>
        <v>1342.0540575303476</v>
      </c>
      <c r="CQ277" s="5">
        <f>CP277-CO277</f>
        <v>601.92113390534087</v>
      </c>
      <c r="CR277" s="4">
        <f>IF(CR276-CQ277&lt;0,0,CR276-CQ277)</f>
        <v>384160.32075057464</v>
      </c>
      <c r="CS277" s="6">
        <f>IF(CR276&lt;1,"",CS276+1)</f>
        <v>240</v>
      </c>
    </row>
    <row r="278" spans="1:97" hidden="1" x14ac:dyDescent="0.25">
      <c r="A278" s="6"/>
      <c r="B278" s="20">
        <f>IF(M277&lt;1,"",$E$7)</f>
        <v>0.05</v>
      </c>
      <c r="C278" s="17">
        <f>IF(M277&lt;1,0,(M277*(B278*30)/360))</f>
        <v>1054.4222396454013</v>
      </c>
      <c r="D278" s="19">
        <f>IF(M277 &gt; 1, IF(M277-D277&lt;1,(M277+C278),$E$9), 0)</f>
        <v>2684.1081150606951</v>
      </c>
      <c r="E278" s="17">
        <f>IF(D278&lt;M277,IF(M277&lt;1,"",$E$16),IF(D278&lt;E277,0,D278-(M277+C278)))</f>
        <v>0</v>
      </c>
      <c r="F278" s="17"/>
      <c r="G278" s="17"/>
      <c r="H278" s="17"/>
      <c r="I278" s="17"/>
      <c r="J278" s="17"/>
      <c r="K278" s="17">
        <f>IF(K266 &gt; 1, IF(M277&lt;$E$17,(M277-D278+C278),K266), 0)</f>
        <v>0</v>
      </c>
      <c r="L278" s="17">
        <f>IF(M277&lt;1,0,IF((D278+E278+K278)-C278&gt;=(M277),(M277),(D278+E278+K278)-C278))</f>
        <v>1629.6858754152938</v>
      </c>
      <c r="M278" s="18">
        <f>IF(M277-L278&lt;1,0,M277-L278)</f>
        <v>251431.65163948105</v>
      </c>
      <c r="N278" s="17"/>
      <c r="Q278" s="7"/>
      <c r="R278" s="11"/>
      <c r="S278" s="23">
        <f>S277-($S$277-$S$289)/12</f>
        <v>158414.09410168335</v>
      </c>
      <c r="T278" s="13"/>
      <c r="U278" s="10">
        <f>CM272</f>
        <v>0</v>
      </c>
      <c r="V278" s="9"/>
      <c r="W278" s="12">
        <f>SUM($C$38:C278)</f>
        <v>398301.70736910828</v>
      </c>
      <c r="X278" s="11"/>
      <c r="Y278" s="10">
        <f>SUM($CH$30:CH272)</f>
        <v>32940.465450647702</v>
      </c>
      <c r="Z278" s="9"/>
      <c r="AA278" s="9"/>
      <c r="AB278" s="9"/>
      <c r="AG278" s="1" t="s">
        <v>0</v>
      </c>
      <c r="CF278">
        <f>SUM(CF277+1)</f>
        <v>247</v>
      </c>
      <c r="CG278" s="22" t="str">
        <f>IF(CM277&lt;1,"",$CJ$7)</f>
        <v/>
      </c>
      <c r="CH278" s="21" t="str">
        <f>IF(CM277&lt;1,"",(CM277*(CG278*30)/360))</f>
        <v/>
      </c>
      <c r="CI278" s="5" t="str">
        <f>IF(CM277&lt;1,"",$CJ$9)</f>
        <v/>
      </c>
      <c r="CJ278" s="21" t="str">
        <f>IF(CM277&lt;1,"",$CJ$12)</f>
        <v/>
      </c>
      <c r="CK278" s="21">
        <f>IF(CM277&lt;1,0,CK266)</f>
        <v>0</v>
      </c>
      <c r="CL278" s="21">
        <f>IF(CM277&lt;1,0,(CI278+CJ278+CK278)-CH278)</f>
        <v>0</v>
      </c>
      <c r="CM278" s="21">
        <f>IF(CM277-CL278&lt;1,0,CM277-CL278)</f>
        <v>0</v>
      </c>
      <c r="CO278" s="4">
        <f>(CR277*($CO$36*13.85))/360</f>
        <v>738.97506144381362</v>
      </c>
      <c r="CP278" s="5">
        <f>$D$38/2</f>
        <v>1342.0540575303476</v>
      </c>
      <c r="CQ278" s="5">
        <f>CP278-CO278</f>
        <v>603.07899608653395</v>
      </c>
      <c r="CR278" s="4">
        <f>IF(CR277-CQ278&lt;0,0,CR277-CQ278)</f>
        <v>383557.24175448809</v>
      </c>
      <c r="CS278" s="6">
        <f>IF(CR277&lt;1,"",CS277+1)</f>
        <v>241</v>
      </c>
    </row>
    <row r="279" spans="1:97" hidden="1" x14ac:dyDescent="0.25">
      <c r="A279" s="6"/>
      <c r="B279" s="20">
        <f>IF(M278&lt;1,"",$E$7)</f>
        <v>0.05</v>
      </c>
      <c r="C279" s="17">
        <f>IF(M278&lt;1,0,(M278*(B279*30)/360))</f>
        <v>1047.6318818311711</v>
      </c>
      <c r="D279" s="19">
        <f>IF(M278 &gt; 1, IF(M278-D278&lt;1,(M278+C279),$E$9), 0)</f>
        <v>2684.1081150606951</v>
      </c>
      <c r="E279" s="17">
        <f>IF(D279&lt;M278,IF(M278&lt;1,"",$E$16),IF(D279&lt;E278,0,D279-(M278+C279)))</f>
        <v>0</v>
      </c>
      <c r="F279" s="17"/>
      <c r="G279" s="17"/>
      <c r="H279" s="17"/>
      <c r="I279" s="17"/>
      <c r="J279" s="17"/>
      <c r="K279" s="17">
        <f>IF(K267 &gt; 1, IF(M278&lt;$E$17,(M278-D279+C279),K267), 0)</f>
        <v>0</v>
      </c>
      <c r="L279" s="17">
        <f>IF(M278&lt;1,0,IF((D279+E279+K279)-C279&gt;=(M278),(M278),(D279+E279+K279)-C279))</f>
        <v>1636.476233229524</v>
      </c>
      <c r="M279" s="18">
        <f>IF(M278-L279&lt;1,0,M278-L279)</f>
        <v>249795.17540625151</v>
      </c>
      <c r="N279" s="17"/>
      <c r="Q279" s="7"/>
      <c r="R279" s="11"/>
      <c r="S279" s="23">
        <f>S278-($S$277-$S$289)/12</f>
        <v>156121.45764155567</v>
      </c>
      <c r="T279" s="13"/>
      <c r="U279" s="10">
        <f>CM273</f>
        <v>0</v>
      </c>
      <c r="V279" s="9"/>
      <c r="W279" s="12">
        <f>SUM($C$38:C279)</f>
        <v>399349.33925093943</v>
      </c>
      <c r="X279" s="11"/>
      <c r="Y279" s="10">
        <f>SUM($CH$30:CH273)</f>
        <v>32940.465450647702</v>
      </c>
      <c r="Z279" s="9"/>
      <c r="AA279" s="9"/>
      <c r="AB279" s="9"/>
      <c r="AG279" s="1" t="s">
        <v>0</v>
      </c>
      <c r="CF279">
        <f>SUM(CF278+1)</f>
        <v>248</v>
      </c>
      <c r="CG279" s="22" t="str">
        <f>IF(CM278&lt;1,"",$CJ$7)</f>
        <v/>
      </c>
      <c r="CH279" s="21" t="str">
        <f>IF(CM278&lt;1,"",(CM278*(CG279*30)/360))</f>
        <v/>
      </c>
      <c r="CI279" s="5" t="str">
        <f>IF(CM278&lt;1,"",$CJ$9)</f>
        <v/>
      </c>
      <c r="CJ279" s="21" t="str">
        <f>IF(CM278&lt;1,"",$CJ$12)</f>
        <v/>
      </c>
      <c r="CK279" s="21">
        <f>IF(CM278&lt;1,0,CK267)</f>
        <v>0</v>
      </c>
      <c r="CL279" s="21">
        <f>IF(CM278&lt;1,0,(CI279+CJ279+CK279)-CH279)</f>
        <v>0</v>
      </c>
      <c r="CM279" s="21">
        <f>IF(CM278-CL279&lt;1,0,CM278-CL279)</f>
        <v>0</v>
      </c>
      <c r="CO279" s="4">
        <f>(CR278*($CO$36*13.85))/360</f>
        <v>737.81497198606394</v>
      </c>
      <c r="CP279" s="5">
        <f>$D$38/2</f>
        <v>1342.0540575303476</v>
      </c>
      <c r="CQ279" s="5">
        <f>CP279-CO279</f>
        <v>604.23908554428363</v>
      </c>
      <c r="CR279" s="4">
        <f>IF(CR278-CQ279&lt;0,0,CR278-CQ279)</f>
        <v>382953.00266894378</v>
      </c>
      <c r="CS279" s="6">
        <f>IF(CR278&lt;1,"",CS278+1)</f>
        <v>242</v>
      </c>
    </row>
    <row r="280" spans="1:97" hidden="1" x14ac:dyDescent="0.25">
      <c r="A280" s="6"/>
      <c r="B280" s="20">
        <f>IF(M279&lt;1,"",$E$7)</f>
        <v>0.05</v>
      </c>
      <c r="C280" s="17">
        <f>IF(M279&lt;1,0,(M279*(B280*30)/360))</f>
        <v>1040.8132308593813</v>
      </c>
      <c r="D280" s="19">
        <f>IF(M279 &gt; 1, IF(M279-D279&lt;1,(M279+C280),$E$9), 0)</f>
        <v>2684.1081150606951</v>
      </c>
      <c r="E280" s="17">
        <f>IF(D280&lt;M279,IF(M279&lt;1,"",$E$16),IF(D280&lt;E279,0,D280-(M279+C280)))</f>
        <v>0</v>
      </c>
      <c r="F280" s="17"/>
      <c r="G280" s="17"/>
      <c r="H280" s="17"/>
      <c r="I280" s="17"/>
      <c r="J280" s="17"/>
      <c r="K280" s="17">
        <f>IF(K268 &gt; 1, IF(M279&lt;$E$17,(M279-D280+C280),K268), 0)</f>
        <v>0</v>
      </c>
      <c r="L280" s="17">
        <f>IF(M279&lt;1,0,IF((D280+E280+K280)-C280&gt;=(M279),(M279),(D280+E280+K280)-C280))</f>
        <v>1643.2948842013138</v>
      </c>
      <c r="M280" s="18">
        <f>IF(M279-L280&lt;1,0,M279-L280)</f>
        <v>248151.8805220502</v>
      </c>
      <c r="N280" s="17"/>
      <c r="Q280" s="7"/>
      <c r="R280" s="11"/>
      <c r="S280" s="23">
        <f>S279-($S$277-$S$289)/12</f>
        <v>153828.82118142798</v>
      </c>
      <c r="T280" s="13"/>
      <c r="U280" s="10">
        <f>CM274</f>
        <v>0</v>
      </c>
      <c r="V280" s="9"/>
      <c r="W280" s="12">
        <f>SUM($C$38:C280)</f>
        <v>400390.15248179884</v>
      </c>
      <c r="X280" s="11"/>
      <c r="Y280" s="10">
        <f>SUM($CH$30:CH274)</f>
        <v>32940.465450647702</v>
      </c>
      <c r="Z280" s="9"/>
      <c r="AA280" s="9"/>
      <c r="AB280" s="9"/>
      <c r="AG280" s="1" t="s">
        <v>0</v>
      </c>
      <c r="CF280">
        <f>SUM(CF279+1)</f>
        <v>249</v>
      </c>
      <c r="CG280" s="22" t="str">
        <f>IF(CM279&lt;1,"",$CJ$7)</f>
        <v/>
      </c>
      <c r="CH280" s="21" t="str">
        <f>IF(CM279&lt;1,"",(CM279*(CG280*30)/360))</f>
        <v/>
      </c>
      <c r="CI280" s="5" t="str">
        <f>IF(CM279&lt;1,"",$CJ$9)</f>
        <v/>
      </c>
      <c r="CJ280" s="21" t="str">
        <f>IF(CM279&lt;1,"",$CJ$12)</f>
        <v/>
      </c>
      <c r="CK280" s="21">
        <f>IF(CM279&lt;1,0,CK268)</f>
        <v>0</v>
      </c>
      <c r="CL280" s="21">
        <f>IF(CM279&lt;1,0,(CI280+CJ280+CK280)-CH280)</f>
        <v>0</v>
      </c>
      <c r="CM280" s="21">
        <f>IF(CM279-CL280&lt;1,0,CM279-CL280)</f>
        <v>0</v>
      </c>
      <c r="CO280" s="4">
        <f>(CR279*($CO$36*13.85))/360</f>
        <v>736.65265096734333</v>
      </c>
      <c r="CP280" s="5">
        <f>$D$38/2</f>
        <v>1342.0540575303476</v>
      </c>
      <c r="CQ280" s="5">
        <f>CP280-CO280</f>
        <v>605.40140656300423</v>
      </c>
      <c r="CR280" s="4">
        <f>IF(CR279-CQ280&lt;0,0,CR279-CQ280)</f>
        <v>382347.60126238078</v>
      </c>
      <c r="CS280" s="6">
        <f>IF(CR279&lt;1,"",CS279+1)</f>
        <v>243</v>
      </c>
    </row>
    <row r="281" spans="1:97" hidden="1" x14ac:dyDescent="0.25">
      <c r="A281" s="6"/>
      <c r="B281" s="20">
        <f>IF(M280&lt;1,"",$E$7)</f>
        <v>0.05</v>
      </c>
      <c r="C281" s="17">
        <f>IF(M280&lt;1,0,(M280*(B281*30)/360))</f>
        <v>1033.9661688418757</v>
      </c>
      <c r="D281" s="19">
        <f>IF(M280 &gt; 1, IF(M280-D280&lt;1,(M280+C281),$E$9), 0)</f>
        <v>2684.1081150606951</v>
      </c>
      <c r="E281" s="17">
        <f>IF(D281&lt;M280,IF(M280&lt;1,"",$E$16),IF(D281&lt;E280,0,D281-(M280+C281)))</f>
        <v>0</v>
      </c>
      <c r="F281" s="17"/>
      <c r="G281" s="17"/>
      <c r="H281" s="17"/>
      <c r="I281" s="17"/>
      <c r="J281" s="17"/>
      <c r="K281" s="17">
        <f>IF(K269 &gt; 1, IF(M280&lt;$E$17,(M280-D281+C281),K269), 0)</f>
        <v>0</v>
      </c>
      <c r="L281" s="17">
        <f>IF(M280&lt;1,0,IF((D281+E281+K281)-C281&gt;=(M280),(M280),(D281+E281+K281)-C281))</f>
        <v>1650.1419462188194</v>
      </c>
      <c r="M281" s="18">
        <f>IF(M280-L281&lt;1,0,M280-L281)</f>
        <v>246501.73857583138</v>
      </c>
      <c r="N281" s="17"/>
      <c r="Q281" s="7"/>
      <c r="R281" s="11"/>
      <c r="S281" s="23">
        <f>S280-($S$277-$S$289)/12</f>
        <v>151536.18472130029</v>
      </c>
      <c r="T281" s="13"/>
      <c r="U281" s="10">
        <f>CM275</f>
        <v>0</v>
      </c>
      <c r="V281" s="9"/>
      <c r="W281" s="12">
        <f>SUM($C$38:C281)</f>
        <v>401424.11865064071</v>
      </c>
      <c r="X281" s="11"/>
      <c r="Y281" s="10">
        <f>SUM($CH$30:CH275)</f>
        <v>32940.465450647702</v>
      </c>
      <c r="Z281" s="9"/>
      <c r="AA281" s="9"/>
      <c r="AB281" s="9"/>
      <c r="AG281" s="1" t="s">
        <v>0</v>
      </c>
      <c r="CF281">
        <f>SUM(CF280+1)</f>
        <v>250</v>
      </c>
      <c r="CG281" s="22" t="str">
        <f>IF(CM280&lt;1,"",$CJ$7)</f>
        <v/>
      </c>
      <c r="CH281" s="21" t="str">
        <f>IF(CM280&lt;1,"",(CM280*(CG281*30)/360))</f>
        <v/>
      </c>
      <c r="CI281" s="5" t="str">
        <f>IF(CM280&lt;1,"",$CJ$9)</f>
        <v/>
      </c>
      <c r="CJ281" s="21" t="str">
        <f>IF(CM280&lt;1,"",$CJ$12)</f>
        <v/>
      </c>
      <c r="CK281" s="21">
        <f>IF(CM280&lt;1,0,CK269)</f>
        <v>0</v>
      </c>
      <c r="CL281" s="21">
        <f>IF(CM280&lt;1,0,(CI281+CJ281+CK281)-CH281)</f>
        <v>0</v>
      </c>
      <c r="CM281" s="21">
        <f>IF(CM280-CL281&lt;1,0,CM280-CL281)</f>
        <v>0</v>
      </c>
      <c r="CO281" s="4">
        <f>(CR280*($CO$36*13.85))/360</f>
        <v>735.48809409499631</v>
      </c>
      <c r="CP281" s="5">
        <f>$D$38/2</f>
        <v>1342.0540575303476</v>
      </c>
      <c r="CQ281" s="5">
        <f>CP281-CO281</f>
        <v>606.56596343535125</v>
      </c>
      <c r="CR281" s="4">
        <f>IF(CR280-CQ281&lt;0,0,CR280-CQ281)</f>
        <v>381741.03529894544</v>
      </c>
      <c r="CS281" s="6">
        <f>IF(CR280&lt;1,"",CS280+1)</f>
        <v>244</v>
      </c>
    </row>
    <row r="282" spans="1:97" hidden="1" x14ac:dyDescent="0.25">
      <c r="A282" s="6"/>
      <c r="B282" s="20">
        <f>IF(M281&lt;1,"",$E$7)</f>
        <v>0.05</v>
      </c>
      <c r="C282" s="17">
        <f>IF(M281&lt;1,0,(M281*(B282*30)/360))</f>
        <v>1027.0905773992974</v>
      </c>
      <c r="D282" s="19">
        <f>IF(M281 &gt; 1, IF(M281-D281&lt;1,(M281+C282),$E$9), 0)</f>
        <v>2684.1081150606951</v>
      </c>
      <c r="E282" s="17">
        <f>IF(D282&lt;M281,IF(M281&lt;1,"",$E$16),IF(D282&lt;E281,0,D282-(M281+C282)))</f>
        <v>0</v>
      </c>
      <c r="F282" s="17"/>
      <c r="G282" s="17"/>
      <c r="H282" s="17"/>
      <c r="I282" s="17"/>
      <c r="J282" s="17"/>
      <c r="K282" s="17">
        <f>IF(K270 &gt; 1, IF(M281&lt;$E$17,(M281-D282+C282),K270), 0)</f>
        <v>0</v>
      </c>
      <c r="L282" s="17">
        <f>IF(M281&lt;1,0,IF((D282+E282+K282)-C282&gt;=(M281),(M281),(D282+E282+K282)-C282))</f>
        <v>1657.0175376613977</v>
      </c>
      <c r="M282" s="18">
        <f>IF(M281-L282&lt;1,0,M281-L282)</f>
        <v>244844.72103816998</v>
      </c>
      <c r="N282" s="17"/>
      <c r="Q282" s="7"/>
      <c r="R282" s="11"/>
      <c r="S282" s="23">
        <f>S281-($S$277-$S$289)/12</f>
        <v>149243.5482611726</v>
      </c>
      <c r="T282" s="13"/>
      <c r="U282" s="10">
        <f>CM276</f>
        <v>0</v>
      </c>
      <c r="V282" s="9"/>
      <c r="W282" s="12">
        <f>SUM($C$38:C282)</f>
        <v>402451.20922804001</v>
      </c>
      <c r="X282" s="11"/>
      <c r="Y282" s="10">
        <f>SUM($CH$30:CH276)</f>
        <v>32940.465450647702</v>
      </c>
      <c r="Z282" s="9"/>
      <c r="AA282" s="9"/>
      <c r="AB282" s="9"/>
      <c r="AG282" s="1" t="s">
        <v>0</v>
      </c>
      <c r="CF282">
        <f>SUM(CF281+1)</f>
        <v>251</v>
      </c>
      <c r="CG282" s="22" t="str">
        <f>IF(CM281&lt;1,"",$CJ$7)</f>
        <v/>
      </c>
      <c r="CH282" s="21" t="str">
        <f>IF(CM281&lt;1,"",(CM281*(CG282*30)/360))</f>
        <v/>
      </c>
      <c r="CI282" s="5" t="str">
        <f>IF(CM281&lt;1,"",$CJ$9)</f>
        <v/>
      </c>
      <c r="CJ282" s="21" t="str">
        <f>IF(CM281&lt;1,"",$CJ$12)</f>
        <v/>
      </c>
      <c r="CK282" s="21">
        <f>IF(CM281&lt;1,0,CK270)</f>
        <v>0</v>
      </c>
      <c r="CL282" s="21">
        <f>IF(CM281&lt;1,0,(CI282+CJ282+CK282)-CH282)</f>
        <v>0</v>
      </c>
      <c r="CM282" s="21">
        <f>IF(CM281-CL282&lt;1,0,CM281-CL282)</f>
        <v>0</v>
      </c>
      <c r="CO282" s="4">
        <f>(CR281*($CO$36*13.85))/360</f>
        <v>734.32129706811043</v>
      </c>
      <c r="CP282" s="5">
        <f>$D$38/2</f>
        <v>1342.0540575303476</v>
      </c>
      <c r="CQ282" s="5">
        <f>CP282-CO282</f>
        <v>607.73276046223714</v>
      </c>
      <c r="CR282" s="4">
        <f>IF(CR281-CQ282&lt;0,0,CR281-CQ282)</f>
        <v>381133.30253848323</v>
      </c>
      <c r="CS282" s="6">
        <f>IF(CR281&lt;1,"",CS281+1)</f>
        <v>245</v>
      </c>
    </row>
    <row r="283" spans="1:97" hidden="1" x14ac:dyDescent="0.25">
      <c r="A283" s="6"/>
      <c r="B283" s="20">
        <f>IF(M282&lt;1,"",$E$7)</f>
        <v>0.05</v>
      </c>
      <c r="C283" s="17">
        <f>IF(M282&lt;1,0,(M282*(B283*30)/360))</f>
        <v>1020.1863376590417</v>
      </c>
      <c r="D283" s="19">
        <f>IF(M282 &gt; 1, IF(M282-D282&lt;1,(M282+C283),$E$9), 0)</f>
        <v>2684.1081150606951</v>
      </c>
      <c r="E283" s="17">
        <f>IF(D283&lt;M282,IF(M282&lt;1,"",$E$16),IF(D283&lt;E282,0,D283-(M282+C283)))</f>
        <v>0</v>
      </c>
      <c r="F283" s="17"/>
      <c r="G283" s="17"/>
      <c r="H283" s="17"/>
      <c r="I283" s="17"/>
      <c r="J283" s="17"/>
      <c r="K283" s="17">
        <f>IF(K271 &gt; 1, IF(M282&lt;$E$17,(M282-D283+C283),K271), 0)</f>
        <v>0</v>
      </c>
      <c r="L283" s="17">
        <f>IF(M282&lt;1,0,IF((D283+E283+K283)-C283&gt;=(M282),(M282),(D283+E283+K283)-C283))</f>
        <v>1663.9217774016533</v>
      </c>
      <c r="M283" s="18">
        <f>IF(M282-L283&lt;1,0,M282-L283)</f>
        <v>243180.79926076834</v>
      </c>
      <c r="N283" s="17"/>
      <c r="Q283" s="7"/>
      <c r="R283" s="11"/>
      <c r="S283" s="23">
        <f>S282-($S$277-$S$289)/12</f>
        <v>146950.91180104492</v>
      </c>
      <c r="T283" s="13"/>
      <c r="U283" s="10">
        <f>CM277</f>
        <v>0</v>
      </c>
      <c r="V283" s="9"/>
      <c r="W283" s="12">
        <f>SUM($C$38:C283)</f>
        <v>403471.39556569903</v>
      </c>
      <c r="X283" s="11"/>
      <c r="Y283" s="10">
        <f>SUM($CH$30:CH277)</f>
        <v>32940.465450647702</v>
      </c>
      <c r="Z283" s="9"/>
      <c r="AA283" s="9"/>
      <c r="AB283" s="9"/>
      <c r="AG283" s="1" t="s">
        <v>0</v>
      </c>
      <c r="CF283">
        <f>SUM(CF282+1)</f>
        <v>252</v>
      </c>
      <c r="CG283" s="22" t="str">
        <f>IF(CM282&lt;1,"",$CJ$7)</f>
        <v/>
      </c>
      <c r="CH283" s="21" t="str">
        <f>IF(CM282&lt;1,"",(CM282*(CG283*30)/360))</f>
        <v/>
      </c>
      <c r="CI283" s="5" t="str">
        <f>IF(CM282&lt;1,"",$CJ$9)</f>
        <v/>
      </c>
      <c r="CJ283" s="21" t="str">
        <f>IF(CM282&lt;1,"",$CJ$12)</f>
        <v/>
      </c>
      <c r="CK283" s="21">
        <f>IF(CM282&lt;1,0,CK271)</f>
        <v>0</v>
      </c>
      <c r="CL283" s="21">
        <f>IF(CM282&lt;1,0,(CI283+CJ283+CK283)-CH283)</f>
        <v>0</v>
      </c>
      <c r="CM283" s="21">
        <f>IF(CM282-CL283&lt;1,0,CM282-CL283)</f>
        <v>0</v>
      </c>
      <c r="CO283" s="4">
        <f>(CR282*($CO$36*13.85))/360</f>
        <v>733.15225557749898</v>
      </c>
      <c r="CP283" s="5">
        <f>$D$38/2</f>
        <v>1342.0540575303476</v>
      </c>
      <c r="CQ283" s="5">
        <f>CP283-CO283</f>
        <v>608.90180195284859</v>
      </c>
      <c r="CR283" s="4">
        <f>IF(CR282-CQ283&lt;0,0,CR282-CQ283)</f>
        <v>380524.40073653037</v>
      </c>
      <c r="CS283" s="6">
        <f>IF(CR282&lt;1,"",CS282+1)</f>
        <v>246</v>
      </c>
    </row>
    <row r="284" spans="1:97" hidden="1" x14ac:dyDescent="0.25">
      <c r="A284" s="6"/>
      <c r="B284" s="20">
        <f>IF(M283&lt;1,"",$E$7)</f>
        <v>0.05</v>
      </c>
      <c r="C284" s="17">
        <f>IF(M283&lt;1,0,(M283*(B284*30)/360))</f>
        <v>1013.2533302532014</v>
      </c>
      <c r="D284" s="19">
        <f>IF(M283 &gt; 1, IF(M283-D283&lt;1,(M283+C284),$E$9), 0)</f>
        <v>2684.1081150606951</v>
      </c>
      <c r="E284" s="17">
        <f>IF(D284&lt;M283,IF(M283&lt;1,"",$E$16),IF(D284&lt;E283,0,D284-(M283+C284)))</f>
        <v>0</v>
      </c>
      <c r="F284" s="17"/>
      <c r="G284" s="17"/>
      <c r="H284" s="17"/>
      <c r="I284" s="17"/>
      <c r="J284" s="17"/>
      <c r="K284" s="17">
        <f>IF(K272 &gt; 1, IF(M283&lt;$E$17,(M283-D284+C284),K272), 0)</f>
        <v>0</v>
      </c>
      <c r="L284" s="17">
        <f>IF(M283&lt;1,0,IF((D284+E284+K284)-C284&gt;=(M283),(M283),(D284+E284+K284)-C284))</f>
        <v>1670.8547848074936</v>
      </c>
      <c r="M284" s="18">
        <f>IF(M283-L284&lt;1,0,M283-L284)</f>
        <v>241509.94447596086</v>
      </c>
      <c r="N284" s="17"/>
      <c r="Q284" s="7"/>
      <c r="R284" s="11"/>
      <c r="S284" s="23">
        <f>S283-($S$277-$S$289)/12</f>
        <v>144658.27534091723</v>
      </c>
      <c r="T284" s="13"/>
      <c r="U284" s="10">
        <f>CM278</f>
        <v>0</v>
      </c>
      <c r="V284" s="9"/>
      <c r="W284" s="12">
        <f>SUM($C$38:C284)</f>
        <v>404484.64889595221</v>
      </c>
      <c r="X284" s="11"/>
      <c r="Y284" s="10">
        <f>SUM($CH$30:CH278)</f>
        <v>32940.465450647702</v>
      </c>
      <c r="Z284" s="9"/>
      <c r="AA284" s="9"/>
      <c r="AB284" s="9"/>
      <c r="AG284" s="1" t="s">
        <v>0</v>
      </c>
      <c r="CF284">
        <f>SUM(CF283+1)</f>
        <v>253</v>
      </c>
      <c r="CG284" s="22" t="str">
        <f>IF(CM283&lt;1,"",$CJ$7)</f>
        <v/>
      </c>
      <c r="CH284" s="21" t="str">
        <f>IF(CM283&lt;1,"",(CM283*(CG284*30)/360))</f>
        <v/>
      </c>
      <c r="CI284" s="5" t="str">
        <f>IF(CM283&lt;1,"",$CJ$9)</f>
        <v/>
      </c>
      <c r="CJ284" s="21" t="str">
        <f>IF(CM283&lt;1,"",$CJ$12)</f>
        <v/>
      </c>
      <c r="CK284" s="21">
        <f>IF(CM283&lt;1,0,CK272)</f>
        <v>0</v>
      </c>
      <c r="CL284" s="21">
        <f>IF(CM283&lt;1,0,(CI284+CJ284+CK284)-CH284)</f>
        <v>0</v>
      </c>
      <c r="CM284" s="21">
        <f>IF(CM283-CL284&lt;1,0,CM283-CL284)</f>
        <v>0</v>
      </c>
      <c r="CO284" s="4">
        <f>(CR283*($CO$36*13.85))/360</f>
        <v>731.98096530568694</v>
      </c>
      <c r="CP284" s="5">
        <f>$D$38/2</f>
        <v>1342.0540575303476</v>
      </c>
      <c r="CQ284" s="5">
        <f>CP284-CO284</f>
        <v>610.07309222466063</v>
      </c>
      <c r="CR284" s="4">
        <f>IF(CR283-CQ284&lt;0,0,CR283-CQ284)</f>
        <v>379914.32764430571</v>
      </c>
      <c r="CS284" s="6">
        <f>IF(CR283&lt;1,"",CS283+1)</f>
        <v>247</v>
      </c>
    </row>
    <row r="285" spans="1:97" hidden="1" x14ac:dyDescent="0.25">
      <c r="A285" s="6"/>
      <c r="B285" s="20">
        <f>IF(M284&lt;1,"",$E$7)</f>
        <v>0.05</v>
      </c>
      <c r="C285" s="17">
        <f>IF(M284&lt;1,0,(M284*(B285*30)/360))</f>
        <v>1006.2914353165035</v>
      </c>
      <c r="D285" s="19">
        <f>IF(M284 &gt; 1, IF(M284-D284&lt;1,(M284+C285),$E$9), 0)</f>
        <v>2684.1081150606951</v>
      </c>
      <c r="E285" s="17">
        <f>IF(D285&lt;M284,IF(M284&lt;1,"",$E$16),IF(D285&lt;E284,0,D285-(M284+C285)))</f>
        <v>0</v>
      </c>
      <c r="F285" s="17"/>
      <c r="G285" s="17"/>
      <c r="H285" s="17"/>
      <c r="I285" s="17"/>
      <c r="J285" s="17"/>
      <c r="K285" s="17">
        <f>IF(K273 &gt; 1, IF(M284&lt;$E$17,(M284-D285+C285),K273), 0)</f>
        <v>0</v>
      </c>
      <c r="L285" s="17">
        <f>IF(M284&lt;1,0,IF((D285+E285+K285)-C285&gt;=(M284),(M284),(D285+E285+K285)-C285))</f>
        <v>1677.8166797441918</v>
      </c>
      <c r="M285" s="18">
        <f>IF(M284-L285&lt;1,0,M284-L285)</f>
        <v>239832.12779621666</v>
      </c>
      <c r="N285" s="17"/>
      <c r="Q285" s="7"/>
      <c r="R285" s="11"/>
      <c r="S285" s="23">
        <f>S284-($S$277-$S$289)/12</f>
        <v>142365.63888078954</v>
      </c>
      <c r="T285" s="13"/>
      <c r="U285" s="10">
        <f>CM279</f>
        <v>0</v>
      </c>
      <c r="V285" s="9"/>
      <c r="W285" s="12">
        <f>SUM($C$38:C285)</f>
        <v>405490.94033126871</v>
      </c>
      <c r="X285" s="11"/>
      <c r="Y285" s="10">
        <f>SUM($CH$30:CH279)</f>
        <v>32940.465450647702</v>
      </c>
      <c r="Z285" s="9"/>
      <c r="AA285" s="9"/>
      <c r="AB285" s="9"/>
      <c r="AG285" s="1" t="s">
        <v>0</v>
      </c>
      <c r="CF285">
        <f>SUM(CF284+1)</f>
        <v>254</v>
      </c>
      <c r="CG285" s="22" t="str">
        <f>IF(CM284&lt;1,"",$CJ$7)</f>
        <v/>
      </c>
      <c r="CH285" s="21" t="str">
        <f>IF(CM284&lt;1,"",(CM284*(CG285*30)/360))</f>
        <v/>
      </c>
      <c r="CI285" s="5" t="str">
        <f>IF(CM284&lt;1,"",$CJ$9)</f>
        <v/>
      </c>
      <c r="CJ285" s="21" t="str">
        <f>IF(CM284&lt;1,"",$CJ$12)</f>
        <v/>
      </c>
      <c r="CK285" s="21">
        <f>IF(CM284&lt;1,0,CK273)</f>
        <v>0</v>
      </c>
      <c r="CL285" s="21">
        <f>IF(CM284&lt;1,0,(CI285+CJ285+CK285)-CH285)</f>
        <v>0</v>
      </c>
      <c r="CM285" s="21">
        <f>IF(CM284-CL285&lt;1,0,CM284-CL285)</f>
        <v>0</v>
      </c>
      <c r="CO285" s="4">
        <f>(CR284*($CO$36*13.85))/360</f>
        <v>730.80742192689354</v>
      </c>
      <c r="CP285" s="5">
        <f>$D$38/2</f>
        <v>1342.0540575303476</v>
      </c>
      <c r="CQ285" s="5">
        <f>CP285-CO285</f>
        <v>611.24663560345402</v>
      </c>
      <c r="CR285" s="4">
        <f>IF(CR284-CQ285&lt;0,0,CR284-CQ285)</f>
        <v>379303.08100870228</v>
      </c>
      <c r="CS285" s="6">
        <f>IF(CR284&lt;1,"",CS284+1)</f>
        <v>248</v>
      </c>
    </row>
    <row r="286" spans="1:97" hidden="1" x14ac:dyDescent="0.25">
      <c r="A286" s="6"/>
      <c r="B286" s="20">
        <f>IF(M285&lt;1,"",$E$7)</f>
        <v>0.05</v>
      </c>
      <c r="C286" s="17">
        <f>IF(M285&lt;1,0,(M285*(B286*30)/360))</f>
        <v>999.3005324842361</v>
      </c>
      <c r="D286" s="19">
        <f>IF(M285 &gt; 1, IF(M285-D285&lt;1,(M285+C286),$E$9), 0)</f>
        <v>2684.1081150606951</v>
      </c>
      <c r="E286" s="17">
        <f>IF(D286&lt;M285,IF(M285&lt;1,"",$E$16),IF(D286&lt;E285,0,D286-(M285+C286)))</f>
        <v>0</v>
      </c>
      <c r="F286" s="17"/>
      <c r="G286" s="17"/>
      <c r="H286" s="17"/>
      <c r="I286" s="17"/>
      <c r="J286" s="17"/>
      <c r="K286" s="17">
        <f>IF(K274 &gt; 1, IF(M285&lt;$E$17,(M285-D286+C286),K274), 0)</f>
        <v>0</v>
      </c>
      <c r="L286" s="17">
        <f>IF(M285&lt;1,0,IF((D286+E286+K286)-C286&gt;=(M285),(M285),(D286+E286+K286)-C286))</f>
        <v>1684.807582576459</v>
      </c>
      <c r="M286" s="18">
        <f>IF(M285-L286&lt;1,0,M285-L286)</f>
        <v>238147.3202136402</v>
      </c>
      <c r="N286" s="17"/>
      <c r="Q286" s="7"/>
      <c r="R286" s="11"/>
      <c r="S286" s="23">
        <f>S285-($S$277-$S$289)/12</f>
        <v>140073.00242066185</v>
      </c>
      <c r="T286" s="13"/>
      <c r="U286" s="10">
        <f>CM280</f>
        <v>0</v>
      </c>
      <c r="V286" s="9"/>
      <c r="W286" s="12">
        <f>SUM($C$38:C286)</f>
        <v>406490.24086375296</v>
      </c>
      <c r="X286" s="11"/>
      <c r="Y286" s="10">
        <f>SUM($CH$30:CH280)</f>
        <v>32940.465450647702</v>
      </c>
      <c r="Z286" s="9"/>
      <c r="AA286" s="9"/>
      <c r="AB286" s="9"/>
      <c r="AG286" s="1" t="s">
        <v>0</v>
      </c>
      <c r="CF286">
        <f>SUM(CF285+1)</f>
        <v>255</v>
      </c>
      <c r="CG286" s="22" t="str">
        <f>IF(CM285&lt;1,"",$CJ$7)</f>
        <v/>
      </c>
      <c r="CH286" s="21" t="str">
        <f>IF(CM285&lt;1,"",(CM285*(CG286*30)/360))</f>
        <v/>
      </c>
      <c r="CI286" s="5" t="str">
        <f>IF(CM285&lt;1,"",$CJ$9)</f>
        <v/>
      </c>
      <c r="CJ286" s="21" t="str">
        <f>IF(CM285&lt;1,"",$CJ$12)</f>
        <v/>
      </c>
      <c r="CK286" s="21">
        <f>IF(CM285&lt;1,0,CK274)</f>
        <v>0</v>
      </c>
      <c r="CL286" s="21">
        <f>IF(CM285&lt;1,0,(CI286+CJ286+CK286)-CH286)</f>
        <v>0</v>
      </c>
      <c r="CM286" s="21">
        <f>IF(CM285-CL286&lt;1,0,CM285-CL286)</f>
        <v>0</v>
      </c>
      <c r="CO286" s="4">
        <f>(CR285*($CO$36*13.85))/360</f>
        <v>729.63162110701762</v>
      </c>
      <c r="CP286" s="5">
        <f>$D$38/2</f>
        <v>1342.0540575303476</v>
      </c>
      <c r="CQ286" s="5">
        <f>CP286-CO286</f>
        <v>612.42243642332994</v>
      </c>
      <c r="CR286" s="4">
        <f>IF(CR285-CQ286&lt;0,0,CR285-CQ286)</f>
        <v>378690.65857227898</v>
      </c>
      <c r="CS286" s="6">
        <f>IF(CR285&lt;1,"",CS285+1)</f>
        <v>249</v>
      </c>
    </row>
    <row r="287" spans="1:97" hidden="1" x14ac:dyDescent="0.25">
      <c r="A287" s="6"/>
      <c r="B287" s="20">
        <f>IF(M286&lt;1,"",$E$7)</f>
        <v>0.05</v>
      </c>
      <c r="C287" s="17">
        <f>IF(M286&lt;1,0,(M286*(B287*30)/360))</f>
        <v>992.28050089016745</v>
      </c>
      <c r="D287" s="19">
        <f>IF(M286 &gt; 1, IF(M286-D286&lt;1,(M286+C287),$E$9), 0)</f>
        <v>2684.1081150606951</v>
      </c>
      <c r="E287" s="17">
        <f>IF(D287&lt;M286,IF(M286&lt;1,"",$E$16),IF(D287&lt;E286,0,D287-(M286+C287)))</f>
        <v>0</v>
      </c>
      <c r="F287" s="17"/>
      <c r="G287" s="17"/>
      <c r="H287" s="17"/>
      <c r="I287" s="17"/>
      <c r="J287" s="17"/>
      <c r="K287" s="17">
        <f>IF(K275 &gt; 1, IF(M286&lt;$E$17,(M286-D287+C287),K275), 0)</f>
        <v>0</v>
      </c>
      <c r="L287" s="17">
        <f>IF(M286&lt;1,0,IF((D287+E287+K287)-C287&gt;=(M286),(M286),(D287+E287+K287)-C287))</f>
        <v>1691.8276141705278</v>
      </c>
      <c r="M287" s="18">
        <f>IF(M286-L287&lt;1,0,M286-L287)</f>
        <v>236455.49259946967</v>
      </c>
      <c r="N287" s="17"/>
      <c r="Q287" s="7"/>
      <c r="R287" s="11"/>
      <c r="S287" s="23">
        <f>S286-($S$277-$S$289)/12</f>
        <v>137780.36596053417</v>
      </c>
      <c r="T287" s="13"/>
      <c r="U287" s="10">
        <f>CM281</f>
        <v>0</v>
      </c>
      <c r="V287" s="9"/>
      <c r="W287" s="12">
        <f>SUM($C$38:C287)</f>
        <v>407482.52136464312</v>
      </c>
      <c r="X287" s="11"/>
      <c r="Y287" s="10">
        <f>SUM($CH$30:CH281)</f>
        <v>32940.465450647702</v>
      </c>
      <c r="Z287" s="9"/>
      <c r="AA287" s="9"/>
      <c r="AB287" s="9"/>
      <c r="AG287" s="1" t="s">
        <v>0</v>
      </c>
      <c r="CF287">
        <f>SUM(CF286+1)</f>
        <v>256</v>
      </c>
      <c r="CG287" s="22" t="str">
        <f>IF(CM286&lt;1,"",$CJ$7)</f>
        <v/>
      </c>
      <c r="CH287" s="21" t="str">
        <f>IF(CM286&lt;1,"",(CM286*(CG287*30)/360))</f>
        <v/>
      </c>
      <c r="CI287" s="5" t="str">
        <f>IF(CM286&lt;1,"",$CJ$9)</f>
        <v/>
      </c>
      <c r="CJ287" s="21" t="str">
        <f>IF(CM286&lt;1,"",$CJ$12)</f>
        <v/>
      </c>
      <c r="CK287" s="21">
        <f>IF(CM286&lt;1,0,CK275)</f>
        <v>0</v>
      </c>
      <c r="CL287" s="21">
        <f>IF(CM286&lt;1,0,(CI287+CJ287+CK287)-CH287)</f>
        <v>0</v>
      </c>
      <c r="CM287" s="21">
        <f>IF(CM286-CL287&lt;1,0,CM286-CL287)</f>
        <v>0</v>
      </c>
      <c r="CO287" s="4">
        <f>(CR286*($CO$36*13.85))/360</f>
        <v>728.45355850362</v>
      </c>
      <c r="CP287" s="5">
        <f>$D$38/2</f>
        <v>1342.0540575303476</v>
      </c>
      <c r="CQ287" s="5">
        <f>CP287-CO287</f>
        <v>613.60049902672756</v>
      </c>
      <c r="CR287" s="4">
        <f>IF(CR286-CQ287&lt;0,0,CR286-CQ287)</f>
        <v>378077.05807325226</v>
      </c>
      <c r="CS287" s="6">
        <f>IF(CR286&lt;1,"",CS286+1)</f>
        <v>250</v>
      </c>
    </row>
    <row r="288" spans="1:97" hidden="1" x14ac:dyDescent="0.25">
      <c r="A288" s="6"/>
      <c r="B288" s="20">
        <f>IF(M287&lt;1,"",$E$7)</f>
        <v>0.05</v>
      </c>
      <c r="C288" s="17">
        <f>IF(M287&lt;1,0,(M287*(B288*30)/360))</f>
        <v>985.231219164457</v>
      </c>
      <c r="D288" s="19">
        <f>IF(M287 &gt; 1, IF(M287-D287&lt;1,(M287+C288),$E$9), 0)</f>
        <v>2684.1081150606951</v>
      </c>
      <c r="E288" s="17">
        <f>IF(D288&lt;M287,IF(M287&lt;1,"",$E$16),IF(D288&lt;E287,0,D288-(M287+C288)))</f>
        <v>0</v>
      </c>
      <c r="F288" s="17"/>
      <c r="G288" s="17"/>
      <c r="H288" s="17"/>
      <c r="I288" s="17"/>
      <c r="J288" s="17"/>
      <c r="K288" s="17">
        <f>IF(K276 &gt; 1, IF(M287&lt;$E$17,(M287-D288+C288),K276), 0)</f>
        <v>0</v>
      </c>
      <c r="L288" s="17">
        <f>IF(M287&lt;1,0,IF((D288+E288+K288)-C288&gt;=(M287),(M287),(D288+E288+K288)-C288))</f>
        <v>1698.8768958962382</v>
      </c>
      <c r="M288" s="18">
        <f>IF(M287-L288&lt;1,0,M287-L288)</f>
        <v>234756.61570357342</v>
      </c>
      <c r="N288" s="17"/>
      <c r="Q288" s="7"/>
      <c r="R288" s="11"/>
      <c r="S288" s="23">
        <f>S287-($S$277-$S$289)/12</f>
        <v>135487.72950040648</v>
      </c>
      <c r="T288" s="13"/>
      <c r="U288" s="10">
        <f>CM282</f>
        <v>0</v>
      </c>
      <c r="V288" s="9"/>
      <c r="W288" s="12">
        <f>SUM($C$38:C288)</f>
        <v>408467.75258380757</v>
      </c>
      <c r="X288" s="11"/>
      <c r="Y288" s="10">
        <f>SUM($CH$30:CH282)</f>
        <v>32940.465450647702</v>
      </c>
      <c r="Z288" s="9"/>
      <c r="AA288" s="9"/>
      <c r="AB288" s="9"/>
      <c r="AG288" s="1" t="s">
        <v>0</v>
      </c>
      <c r="CF288">
        <f>SUM(CF287+1)</f>
        <v>257</v>
      </c>
      <c r="CG288" s="22" t="str">
        <f>IF(CM287&lt;1,"",$CJ$7)</f>
        <v/>
      </c>
      <c r="CH288" s="21" t="str">
        <f>IF(CM287&lt;1,"",(CM287*(CG288*30)/360))</f>
        <v/>
      </c>
      <c r="CI288" s="5" t="str">
        <f>IF(CM287&lt;1,"",$CJ$9)</f>
        <v/>
      </c>
      <c r="CJ288" s="21" t="str">
        <f>IF(CM287&lt;1,"",$CJ$12)</f>
        <v/>
      </c>
      <c r="CK288" s="21">
        <f>IF(CM287&lt;1,0,CK276)</f>
        <v>0</v>
      </c>
      <c r="CL288" s="21">
        <f>IF(CM287&lt;1,0,(CI288+CJ288+CK288)-CH288)</f>
        <v>0</v>
      </c>
      <c r="CM288" s="21">
        <f>IF(CM287-CL288&lt;1,0,CM287-CL288)</f>
        <v>0</v>
      </c>
      <c r="CO288" s="4">
        <f>(CR287*($CO$36*13.85))/360</f>
        <v>727.27322976590881</v>
      </c>
      <c r="CP288" s="5">
        <f>$D$38/2</f>
        <v>1342.0540575303476</v>
      </c>
      <c r="CQ288" s="5">
        <f>CP288-CO288</f>
        <v>614.78082776443875</v>
      </c>
      <c r="CR288" s="4">
        <f>IF(CR287-CQ288&lt;0,0,CR287-CQ288)</f>
        <v>377462.27724548784</v>
      </c>
      <c r="CS288" s="6">
        <f>IF(CR287&lt;1,"",CS287+1)</f>
        <v>251</v>
      </c>
    </row>
    <row r="289" spans="1:97" hidden="1" x14ac:dyDescent="0.25">
      <c r="A289" s="6"/>
      <c r="B289" s="20">
        <f>IF(M288&lt;1,"",$E$7)</f>
        <v>0.05</v>
      </c>
      <c r="C289" s="17">
        <f>IF(M288&lt;1,0,(M288*(B289*30)/360))</f>
        <v>978.1525654315559</v>
      </c>
      <c r="D289" s="19">
        <f>IF(M288 &gt; 1, IF(M288-D288&lt;1,(M288+C289),$E$9), 0)</f>
        <v>2684.1081150606951</v>
      </c>
      <c r="E289" s="17">
        <f>IF(D289&lt;M288,IF(M288&lt;1,"",$E$16),IF(D289&lt;E288,0,D289-(M288+C289)))</f>
        <v>0</v>
      </c>
      <c r="F289" s="17"/>
      <c r="G289" s="17"/>
      <c r="H289" s="17"/>
      <c r="I289" s="17"/>
      <c r="J289" s="17"/>
      <c r="K289" s="17">
        <f>IF(K277 &gt; 1, IF(M288&lt;$E$17,(M288-D289+C289),K277), 0)</f>
        <v>0</v>
      </c>
      <c r="L289" s="17">
        <f>IF(M288&lt;1,0,IF((D289+E289+K289)-C289&gt;=(M288),(M288),(D289+E289+K289)-C289))</f>
        <v>1705.9555496291391</v>
      </c>
      <c r="M289" s="18">
        <f>IF(M288-L289&lt;1,0,M288-L289)</f>
        <v>233050.66015394428</v>
      </c>
      <c r="N289" s="17"/>
      <c r="Q289" s="7"/>
      <c r="R289" s="11" t="s">
        <v>0</v>
      </c>
      <c r="S289" s="23">
        <f>CR583</f>
        <v>133195.09304027885</v>
      </c>
      <c r="T289" s="13"/>
      <c r="U289" s="10">
        <f>CM283</f>
        <v>0</v>
      </c>
      <c r="V289" s="9"/>
      <c r="W289" s="12">
        <f>SUM($C$38:C289)</f>
        <v>409445.90514923912</v>
      </c>
      <c r="X289" s="11">
        <v>21</v>
      </c>
      <c r="Y289" s="10">
        <f>SUM($CH$30:CH283)</f>
        <v>32940.465450647702</v>
      </c>
      <c r="Z289" s="9"/>
      <c r="AA289" s="9"/>
      <c r="AB289" s="9"/>
      <c r="AG289" s="1" t="s">
        <v>0</v>
      </c>
      <c r="CF289">
        <f>SUM(CF288+1)</f>
        <v>258</v>
      </c>
      <c r="CG289" s="22" t="str">
        <f>IF(CM288&lt;1,"",$CJ$7)</f>
        <v/>
      </c>
      <c r="CH289" s="21" t="str">
        <f>IF(CM288&lt;1,"",(CM288*(CG289*30)/360))</f>
        <v/>
      </c>
      <c r="CI289" s="5" t="str">
        <f>IF(CM288&lt;1,"",$CJ$9)</f>
        <v/>
      </c>
      <c r="CJ289" s="21" t="str">
        <f>IF(CM288&lt;1,"",$CJ$12)</f>
        <v/>
      </c>
      <c r="CK289" s="21">
        <f>IF(CM288&lt;1,0,CK277)</f>
        <v>0</v>
      </c>
      <c r="CL289" s="21">
        <f>IF(CM288&lt;1,0,(CI289+CJ289+CK289)-CH289)</f>
        <v>0</v>
      </c>
      <c r="CM289" s="21">
        <f>IF(CM288-CL289&lt;1,0,CM288-CL289)</f>
        <v>0</v>
      </c>
      <c r="CO289" s="4">
        <f>(CR288*($CO$36*13.85))/360</f>
        <v>726.09063053472312</v>
      </c>
      <c r="CP289" s="5">
        <f>$D$38/2</f>
        <v>1342.0540575303476</v>
      </c>
      <c r="CQ289" s="5">
        <f>CP289-CO289</f>
        <v>615.96342699562445</v>
      </c>
      <c r="CR289" s="4">
        <f>IF(CR288-CQ289&lt;0,0,CR288-CQ289)</f>
        <v>376846.31381849223</v>
      </c>
      <c r="CS289" s="6">
        <f>IF(CR288&lt;1,"",CS288+1)</f>
        <v>252</v>
      </c>
    </row>
    <row r="290" spans="1:97" hidden="1" x14ac:dyDescent="0.25">
      <c r="A290" s="6"/>
      <c r="B290" s="20">
        <f>IF(M289&lt;1,"",$E$7)</f>
        <v>0.05</v>
      </c>
      <c r="C290" s="17">
        <f>IF(M289&lt;1,0,(M289*(B290*30)/360))</f>
        <v>971.04441730810117</v>
      </c>
      <c r="D290" s="19">
        <f>IF(M289 &gt; 1, IF(M289-D289&lt;1,(M289+C290),$E$9), 0)</f>
        <v>2684.1081150606951</v>
      </c>
      <c r="E290" s="17">
        <f>IF(D290&lt;M289,IF(M289&lt;1,"",$E$16),IF(D290&lt;E289,0,D290-(M289+C290)))</f>
        <v>0</v>
      </c>
      <c r="F290" s="17"/>
      <c r="G290" s="17"/>
      <c r="H290" s="17"/>
      <c r="I290" s="17"/>
      <c r="J290" s="17"/>
      <c r="K290" s="17">
        <f>IF(K278 &gt; 1, IF(M289&lt;$E$17,(M289-D290+C290),K278), 0)</f>
        <v>0</v>
      </c>
      <c r="L290" s="17">
        <f>IF(M289&lt;1,0,IF((D290+E290+K290)-C290&gt;=(M289),(M289),(D290+E290+K290)-C290))</f>
        <v>1713.063697752594</v>
      </c>
      <c r="M290" s="18">
        <f>IF(M289-L290&lt;1,0,M289-L290)</f>
        <v>231337.59645619168</v>
      </c>
      <c r="N290" s="17"/>
      <c r="Q290" s="7"/>
      <c r="R290" s="11"/>
      <c r="S290" s="23">
        <f>S289-($S$289-$S$301)/12</f>
        <v>130784.99290916017</v>
      </c>
      <c r="T290" s="13"/>
      <c r="U290" s="10">
        <f>CM284</f>
        <v>0</v>
      </c>
      <c r="V290" s="9"/>
      <c r="W290" s="12">
        <f>SUM($C$38:C290)</f>
        <v>410416.94956654724</v>
      </c>
      <c r="X290" s="11"/>
      <c r="Y290" s="10">
        <f>SUM($CH$30:CH284)</f>
        <v>32940.465450647702</v>
      </c>
      <c r="Z290" s="9"/>
      <c r="AA290" s="9"/>
      <c r="AB290" s="9"/>
      <c r="AG290" s="1" t="s">
        <v>0</v>
      </c>
      <c r="CF290">
        <f>SUM(CF289+1)</f>
        <v>259</v>
      </c>
      <c r="CG290" s="22" t="str">
        <f>IF(CM289&lt;1,"",$CJ$7)</f>
        <v/>
      </c>
      <c r="CH290" s="21" t="str">
        <f>IF(CM289&lt;1,"",(CM289*(CG290*30)/360))</f>
        <v/>
      </c>
      <c r="CI290" s="5" t="str">
        <f>IF(CM289&lt;1,"",$CJ$9)</f>
        <v/>
      </c>
      <c r="CJ290" s="21" t="str">
        <f>IF(CM289&lt;1,"",$CJ$12)</f>
        <v/>
      </c>
      <c r="CK290" s="21">
        <f>IF(CM289&lt;1,0,CK278)</f>
        <v>0</v>
      </c>
      <c r="CL290" s="21">
        <f>IF(CM289&lt;1,0,(CI290+CJ290+CK290)-CH290)</f>
        <v>0</v>
      </c>
      <c r="CM290" s="21">
        <f>IF(CM289-CL290&lt;1,0,CM289-CL290)</f>
        <v>0</v>
      </c>
      <c r="CO290" s="4">
        <f>(CR289*($CO$36*13.85))/360</f>
        <v>724.90575644251635</v>
      </c>
      <c r="CP290" s="5">
        <f>$D$38/2</f>
        <v>1342.0540575303476</v>
      </c>
      <c r="CQ290" s="5">
        <f>CP290-CO290</f>
        <v>617.14830108783121</v>
      </c>
      <c r="CR290" s="4">
        <f>IF(CR289-CQ290&lt;0,0,CR289-CQ290)</f>
        <v>376229.16551740438</v>
      </c>
      <c r="CS290" s="6">
        <f>IF(CR289&lt;1,"",CS289+1)</f>
        <v>253</v>
      </c>
    </row>
    <row r="291" spans="1:97" hidden="1" x14ac:dyDescent="0.25">
      <c r="A291" s="6"/>
      <c r="B291" s="20">
        <f>IF(M290&lt;1,"",$E$7)</f>
        <v>0.05</v>
      </c>
      <c r="C291" s="17">
        <f>IF(M290&lt;1,0,(M290*(B291*30)/360))</f>
        <v>963.90665190079858</v>
      </c>
      <c r="D291" s="19">
        <f>IF(M290 &gt; 1, IF(M290-D290&lt;1,(M290+C291),$E$9), 0)</f>
        <v>2684.1081150606951</v>
      </c>
      <c r="E291" s="17">
        <f>IF(D291&lt;M290,IF(M290&lt;1,"",$E$16),IF(D291&lt;E290,0,D291-(M290+C291)))</f>
        <v>0</v>
      </c>
      <c r="F291" s="17"/>
      <c r="G291" s="17"/>
      <c r="H291" s="17"/>
      <c r="I291" s="17"/>
      <c r="J291" s="17"/>
      <c r="K291" s="17">
        <f>IF(K279 &gt; 1, IF(M290&lt;$E$17,(M290-D291+C291),K279), 0)</f>
        <v>0</v>
      </c>
      <c r="L291" s="17">
        <f>IF(M290&lt;1,0,IF((D291+E291+K291)-C291&gt;=(M290),(M290),(D291+E291+K291)-C291))</f>
        <v>1720.2014631598965</v>
      </c>
      <c r="M291" s="18">
        <f>IF(M290-L291&lt;1,0,M290-L291)</f>
        <v>229617.39499303178</v>
      </c>
      <c r="N291" s="17"/>
      <c r="Q291" s="7"/>
      <c r="R291" s="11"/>
      <c r="S291" s="23">
        <f>S290-($S$289-$S$301)/12</f>
        <v>128374.89277804148</v>
      </c>
      <c r="T291" s="13"/>
      <c r="U291" s="10">
        <f>CM285</f>
        <v>0</v>
      </c>
      <c r="V291" s="9"/>
      <c r="W291" s="12">
        <f>SUM($C$38:C291)</f>
        <v>411380.85621844803</v>
      </c>
      <c r="X291" s="11"/>
      <c r="Y291" s="10">
        <f>SUM($CH$30:CH285)</f>
        <v>32940.465450647702</v>
      </c>
      <c r="Z291" s="9"/>
      <c r="AA291" s="9"/>
      <c r="AB291" s="9"/>
      <c r="AG291" s="1" t="s">
        <v>0</v>
      </c>
      <c r="CF291">
        <f>SUM(CF290+1)</f>
        <v>260</v>
      </c>
      <c r="CG291" s="22" t="str">
        <f>IF(CM290&lt;1,"",$CJ$7)</f>
        <v/>
      </c>
      <c r="CH291" s="21" t="str">
        <f>IF(CM290&lt;1,"",(CM290*(CG291*30)/360))</f>
        <v/>
      </c>
      <c r="CI291" s="5" t="str">
        <f>IF(CM290&lt;1,"",$CJ$9)</f>
        <v/>
      </c>
      <c r="CJ291" s="21" t="str">
        <f>IF(CM290&lt;1,"",$CJ$12)</f>
        <v/>
      </c>
      <c r="CK291" s="21">
        <f>IF(CM290&lt;1,0,CK279)</f>
        <v>0</v>
      </c>
      <c r="CL291" s="21">
        <f>IF(CM290&lt;1,0,(CI291+CJ291+CK291)-CH291)</f>
        <v>0</v>
      </c>
      <c r="CM291" s="21">
        <f>IF(CM290-CL291&lt;1,0,CM290-CL291)</f>
        <v>0</v>
      </c>
      <c r="CO291" s="4">
        <f>(CR290*($CO$36*13.85))/360</f>
        <v>723.71860311334035</v>
      </c>
      <c r="CP291" s="5">
        <f>$D$38/2</f>
        <v>1342.0540575303476</v>
      </c>
      <c r="CQ291" s="5">
        <f>CP291-CO291</f>
        <v>618.33545441700721</v>
      </c>
      <c r="CR291" s="4">
        <f>IF(CR290-CQ291&lt;0,0,CR290-CQ291)</f>
        <v>375610.8300629874</v>
      </c>
      <c r="CS291" s="6">
        <f>IF(CR290&lt;1,"",CS290+1)</f>
        <v>254</v>
      </c>
    </row>
    <row r="292" spans="1:97" hidden="1" x14ac:dyDescent="0.25">
      <c r="A292" s="6"/>
      <c r="B292" s="20">
        <f>IF(M291&lt;1,"",$E$7)</f>
        <v>0.05</v>
      </c>
      <c r="C292" s="17">
        <f>IF(M291&lt;1,0,(M291*(B292*30)/360))</f>
        <v>956.73914580429914</v>
      </c>
      <c r="D292" s="19">
        <f>IF(M291 &gt; 1, IF(M291-D291&lt;1,(M291+C292),$E$9), 0)</f>
        <v>2684.1081150606951</v>
      </c>
      <c r="E292" s="17">
        <f>IF(D292&lt;M291,IF(M291&lt;1,"",$E$16),IF(D292&lt;E291,0,D292-(M291+C292)))</f>
        <v>0</v>
      </c>
      <c r="F292" s="17"/>
      <c r="G292" s="17"/>
      <c r="H292" s="17"/>
      <c r="I292" s="17"/>
      <c r="J292" s="17"/>
      <c r="K292" s="17">
        <f>IF(K280 &gt; 1, IF(M291&lt;$E$17,(M291-D292+C292),K280), 0)</f>
        <v>0</v>
      </c>
      <c r="L292" s="17">
        <f>IF(M291&lt;1,0,IF((D292+E292+K292)-C292&gt;=(M291),(M291),(D292+E292+K292)-C292))</f>
        <v>1727.368969256396</v>
      </c>
      <c r="M292" s="18">
        <f>IF(M291-L292&lt;1,0,M291-L292)</f>
        <v>227890.02602377537</v>
      </c>
      <c r="N292" s="17"/>
      <c r="Q292" s="7"/>
      <c r="R292" s="11"/>
      <c r="S292" s="23">
        <f>S291-($S$289-$S$301)/12</f>
        <v>125964.7926469228</v>
      </c>
      <c r="T292" s="13"/>
      <c r="U292" s="10">
        <f>CM286</f>
        <v>0</v>
      </c>
      <c r="V292" s="9"/>
      <c r="W292" s="12">
        <f>SUM($C$38:C292)</f>
        <v>412337.59536425234</v>
      </c>
      <c r="X292" s="11"/>
      <c r="Y292" s="10">
        <f>SUM($CH$30:CH286)</f>
        <v>32940.465450647702</v>
      </c>
      <c r="Z292" s="9"/>
      <c r="AA292" s="9"/>
      <c r="AB292" s="9"/>
      <c r="AG292" s="1" t="s">
        <v>0</v>
      </c>
      <c r="CF292">
        <f>SUM(CF291+1)</f>
        <v>261</v>
      </c>
      <c r="CG292" s="22" t="str">
        <f>IF(CM291&lt;1,"",$CJ$7)</f>
        <v/>
      </c>
      <c r="CH292" s="21" t="str">
        <f>IF(CM291&lt;1,"",(CM291*(CG292*30)/360))</f>
        <v/>
      </c>
      <c r="CI292" s="5" t="str">
        <f>IF(CM291&lt;1,"",$CJ$9)</f>
        <v/>
      </c>
      <c r="CJ292" s="21" t="str">
        <f>IF(CM291&lt;1,"",$CJ$12)</f>
        <v/>
      </c>
      <c r="CK292" s="21">
        <f>IF(CM291&lt;1,0,CK280)</f>
        <v>0</v>
      </c>
      <c r="CL292" s="21">
        <f>IF(CM291&lt;1,0,(CI292+CJ292+CK292)-CH292)</f>
        <v>0</v>
      </c>
      <c r="CM292" s="21">
        <f>IF(CM291-CL292&lt;1,0,CM291-CL292)</f>
        <v>0</v>
      </c>
      <c r="CO292" s="4">
        <f>(CR291*($CO$36*13.85))/360</f>
        <v>722.52916616282994</v>
      </c>
      <c r="CP292" s="5">
        <f>$D$38/2</f>
        <v>1342.0540575303476</v>
      </c>
      <c r="CQ292" s="5">
        <f>CP292-CO292</f>
        <v>619.52489136751763</v>
      </c>
      <c r="CR292" s="4">
        <f>IF(CR291-CQ292&lt;0,0,CR291-CQ292)</f>
        <v>374991.30517161987</v>
      </c>
      <c r="CS292" s="6">
        <f>IF(CR291&lt;1,"",CS291+1)</f>
        <v>255</v>
      </c>
    </row>
    <row r="293" spans="1:97" hidden="1" x14ac:dyDescent="0.25">
      <c r="A293" s="6"/>
      <c r="B293" s="20">
        <f>IF(M292&lt;1,"",$E$7)</f>
        <v>0.05</v>
      </c>
      <c r="C293" s="17">
        <f>IF(M292&lt;1,0,(M292*(B293*30)/360))</f>
        <v>949.54177509906413</v>
      </c>
      <c r="D293" s="19">
        <f>IF(M292 &gt; 1, IF(M292-D292&lt;1,(M292+C293),$E$9), 0)</f>
        <v>2684.1081150606951</v>
      </c>
      <c r="E293" s="17">
        <f>IF(D293&lt;M292,IF(M292&lt;1,"",$E$16),IF(D293&lt;E292,0,D293-(M292+C293)))</f>
        <v>0</v>
      </c>
      <c r="F293" s="17"/>
      <c r="G293" s="17"/>
      <c r="H293" s="17"/>
      <c r="I293" s="17"/>
      <c r="J293" s="17"/>
      <c r="K293" s="17">
        <f>IF(K281 &gt; 1, IF(M292&lt;$E$17,(M292-D293+C293),K281), 0)</f>
        <v>0</v>
      </c>
      <c r="L293" s="17">
        <f>IF(M292&lt;1,0,IF((D293+E293+K293)-C293&gt;=(M292),(M292),(D293+E293+K293)-C293))</f>
        <v>1734.566339961631</v>
      </c>
      <c r="M293" s="18">
        <f>IF(M292-L293&lt;1,0,M292-L293)</f>
        <v>226155.45968381374</v>
      </c>
      <c r="N293" s="17"/>
      <c r="Q293" s="7"/>
      <c r="R293" s="11"/>
      <c r="S293" s="23">
        <f>S292-($S$289-$S$301)/12</f>
        <v>123554.69251580411</v>
      </c>
      <c r="T293" s="13"/>
      <c r="U293" s="10">
        <f>CM287</f>
        <v>0</v>
      </c>
      <c r="V293" s="9"/>
      <c r="W293" s="12">
        <f>SUM($C$38:C293)</f>
        <v>413287.1371393514</v>
      </c>
      <c r="X293" s="11"/>
      <c r="Y293" s="10">
        <f>SUM($CH$30:CH287)</f>
        <v>32940.465450647702</v>
      </c>
      <c r="Z293" s="9"/>
      <c r="AA293" s="9"/>
      <c r="AB293" s="9"/>
      <c r="AG293" s="1" t="s">
        <v>0</v>
      </c>
      <c r="CF293">
        <f>SUM(CF292+1)</f>
        <v>262</v>
      </c>
      <c r="CG293" s="22" t="str">
        <f>IF(CM292&lt;1,"",$CJ$7)</f>
        <v/>
      </c>
      <c r="CH293" s="21" t="str">
        <f>IF(CM292&lt;1,"",(CM292*(CG293*30)/360))</f>
        <v/>
      </c>
      <c r="CI293" s="5" t="str">
        <f>IF(CM292&lt;1,"",$CJ$9)</f>
        <v/>
      </c>
      <c r="CJ293" s="21" t="str">
        <f>IF(CM292&lt;1,"",$CJ$12)</f>
        <v/>
      </c>
      <c r="CK293" s="21">
        <f>IF(CM292&lt;1,0,CK281)</f>
        <v>0</v>
      </c>
      <c r="CL293" s="21">
        <f>IF(CM292&lt;1,0,(CI293+CJ293+CK293)-CH293)</f>
        <v>0</v>
      </c>
      <c r="CM293" s="21">
        <f>IF(CM292-CL293&lt;1,0,CM292-CL293)</f>
        <v>0</v>
      </c>
      <c r="CO293" s="4">
        <f>(CR292*($CO$36*13.85))/360</f>
        <v>721.33744119818539</v>
      </c>
      <c r="CP293" s="5">
        <f>$D$38/2</f>
        <v>1342.0540575303476</v>
      </c>
      <c r="CQ293" s="5">
        <f>CP293-CO293</f>
        <v>620.71661633216218</v>
      </c>
      <c r="CR293" s="4">
        <f>IF(CR292-CQ293&lt;0,0,CR292-CQ293)</f>
        <v>374370.58855528769</v>
      </c>
      <c r="CS293" s="6">
        <f>IF(CR292&lt;1,"",CS292+1)</f>
        <v>256</v>
      </c>
    </row>
    <row r="294" spans="1:97" hidden="1" x14ac:dyDescent="0.25">
      <c r="A294" s="6"/>
      <c r="B294" s="20">
        <f>IF(M293&lt;1,"",$E$7)</f>
        <v>0.05</v>
      </c>
      <c r="C294" s="17">
        <f>IF(M293&lt;1,0,(M293*(B294*30)/360))</f>
        <v>942.31441534922385</v>
      </c>
      <c r="D294" s="19">
        <f>IF(M293 &gt; 1, IF(M293-D293&lt;1,(M293+C294),$E$9), 0)</f>
        <v>2684.1081150606951</v>
      </c>
      <c r="E294" s="17">
        <f>IF(D294&lt;M293,IF(M293&lt;1,"",$E$16),IF(D294&lt;E293,0,D294-(M293+C294)))</f>
        <v>0</v>
      </c>
      <c r="F294" s="17"/>
      <c r="G294" s="17"/>
      <c r="H294" s="17"/>
      <c r="I294" s="17"/>
      <c r="J294" s="17"/>
      <c r="K294" s="17">
        <f>IF(K282 &gt; 1, IF(M293&lt;$E$17,(M293-D294+C294),K282), 0)</f>
        <v>0</v>
      </c>
      <c r="L294" s="17">
        <f>IF(M293&lt;1,0,IF((D294+E294+K294)-C294&gt;=(M293),(M293),(D294+E294+K294)-C294))</f>
        <v>1741.7936997114712</v>
      </c>
      <c r="M294" s="18">
        <f>IF(M293-L294&lt;1,0,M293-L294)</f>
        <v>224413.66598410226</v>
      </c>
      <c r="N294" s="17"/>
      <c r="Q294" s="7"/>
      <c r="R294" s="11"/>
      <c r="S294" s="23">
        <f>S293-($S$289-$S$301)/12</f>
        <v>121144.59238468543</v>
      </c>
      <c r="T294" s="13"/>
      <c r="U294" s="10">
        <f>CM288</f>
        <v>0</v>
      </c>
      <c r="V294" s="9"/>
      <c r="W294" s="12">
        <f>SUM($C$38:C294)</f>
        <v>414229.45155470062</v>
      </c>
      <c r="X294" s="11"/>
      <c r="Y294" s="10">
        <f>SUM($CH$30:CH288)</f>
        <v>32940.465450647702</v>
      </c>
      <c r="Z294" s="9"/>
      <c r="AA294" s="9"/>
      <c r="AB294" s="9"/>
      <c r="AG294" s="1" t="s">
        <v>0</v>
      </c>
      <c r="CF294">
        <f>SUM(CF293+1)</f>
        <v>263</v>
      </c>
      <c r="CG294" s="22" t="str">
        <f>IF(CM293&lt;1,"",$CJ$7)</f>
        <v/>
      </c>
      <c r="CH294" s="21" t="str">
        <f>IF(CM293&lt;1,"",(CM293*(CG294*30)/360))</f>
        <v/>
      </c>
      <c r="CI294" s="5" t="str">
        <f>IF(CM293&lt;1,"",$CJ$9)</f>
        <v/>
      </c>
      <c r="CJ294" s="21" t="str">
        <f>IF(CM293&lt;1,"",$CJ$12)</f>
        <v/>
      </c>
      <c r="CK294" s="21">
        <f>IF(CM293&lt;1,0,CK282)</f>
        <v>0</v>
      </c>
      <c r="CL294" s="21">
        <f>IF(CM293&lt;1,0,(CI294+CJ294+CK294)-CH294)</f>
        <v>0</v>
      </c>
      <c r="CM294" s="21">
        <f>IF(CM293-CL294&lt;1,0,CM293-CL294)</f>
        <v>0</v>
      </c>
      <c r="CO294" s="4">
        <f>(CR293*($CO$36*13.85))/360</f>
        <v>720.14342381815754</v>
      </c>
      <c r="CP294" s="5">
        <f>$D$38/2</f>
        <v>1342.0540575303476</v>
      </c>
      <c r="CQ294" s="5">
        <f>CP294-CO294</f>
        <v>621.91063371219002</v>
      </c>
      <c r="CR294" s="4">
        <f>IF(CR293-CQ294&lt;0,0,CR293-CQ294)</f>
        <v>373748.67792157549</v>
      </c>
      <c r="CS294" s="6">
        <f>IF(CR293&lt;1,"",CS293+1)</f>
        <v>257</v>
      </c>
    </row>
    <row r="295" spans="1:97" hidden="1" x14ac:dyDescent="0.25">
      <c r="A295" s="6"/>
      <c r="B295" s="20">
        <f>IF(M294&lt;1,"",$E$7)</f>
        <v>0.05</v>
      </c>
      <c r="C295" s="17">
        <f>IF(M294&lt;1,0,(M294*(B295*30)/360))</f>
        <v>935.05694160042606</v>
      </c>
      <c r="D295" s="19">
        <f>IF(M294 &gt; 1, IF(M294-D294&lt;1,(M294+C295),$E$9), 0)</f>
        <v>2684.1081150606951</v>
      </c>
      <c r="E295" s="17">
        <f>IF(D295&lt;M294,IF(M294&lt;1,"",$E$16),IF(D295&lt;E294,0,D295-(M294+C295)))</f>
        <v>0</v>
      </c>
      <c r="F295" s="17"/>
      <c r="G295" s="17"/>
      <c r="H295" s="17"/>
      <c r="I295" s="17"/>
      <c r="J295" s="17"/>
      <c r="K295" s="17">
        <f>IF(K283 &gt; 1, IF(M294&lt;$E$17,(M294-D295+C295),K283), 0)</f>
        <v>0</v>
      </c>
      <c r="L295" s="17">
        <f>IF(M294&lt;1,0,IF((D295+E295+K295)-C295&gt;=(M294),(M294),(D295+E295+K295)-C295))</f>
        <v>1749.0511734602692</v>
      </c>
      <c r="M295" s="18">
        <f>IF(M294-L295&lt;1,0,M294-L295)</f>
        <v>222664.614810642</v>
      </c>
      <c r="N295" s="17"/>
      <c r="Q295" s="7"/>
      <c r="R295" s="11"/>
      <c r="S295" s="23">
        <f>S294-($S$289-$S$301)/12</f>
        <v>118734.49225356674</v>
      </c>
      <c r="T295" s="13"/>
      <c r="U295" s="10">
        <f>CM289</f>
        <v>0</v>
      </c>
      <c r="V295" s="9"/>
      <c r="W295" s="12">
        <f>SUM($C$38:C295)</f>
        <v>415164.50849630102</v>
      </c>
      <c r="X295" s="11"/>
      <c r="Y295" s="10">
        <f>SUM($CH$30:CH289)</f>
        <v>32940.465450647702</v>
      </c>
      <c r="Z295" s="9"/>
      <c r="AA295" s="9"/>
      <c r="AB295" s="9"/>
      <c r="AG295" s="1" t="s">
        <v>0</v>
      </c>
      <c r="CF295">
        <f>SUM(CF294+1)</f>
        <v>264</v>
      </c>
      <c r="CG295" s="22" t="str">
        <f>IF(CM294&lt;1,"",$CJ$7)</f>
        <v/>
      </c>
      <c r="CH295" s="21" t="str">
        <f>IF(CM294&lt;1,"",(CM294*(CG295*30)/360))</f>
        <v/>
      </c>
      <c r="CI295" s="5" t="str">
        <f>IF(CM294&lt;1,"",$CJ$9)</f>
        <v/>
      </c>
      <c r="CJ295" s="21" t="str">
        <f>IF(CM294&lt;1,"",$CJ$12)</f>
        <v/>
      </c>
      <c r="CK295" s="21">
        <f>IF(CM294&lt;1,0,CK283)</f>
        <v>0</v>
      </c>
      <c r="CL295" s="21">
        <f>IF(CM294&lt;1,0,(CI295+CJ295+CK295)-CH295)</f>
        <v>0</v>
      </c>
      <c r="CM295" s="21">
        <f>IF(CM294-CL295&lt;1,0,CM294-CL295)</f>
        <v>0</v>
      </c>
      <c r="CO295" s="4">
        <f>(CR294*($CO$36*13.85))/360</f>
        <v>718.94710961303065</v>
      </c>
      <c r="CP295" s="5">
        <f>$D$38/2</f>
        <v>1342.0540575303476</v>
      </c>
      <c r="CQ295" s="5">
        <f>CP295-CO295</f>
        <v>623.10694791731692</v>
      </c>
      <c r="CR295" s="4">
        <f>IF(CR294-CQ295&lt;0,0,CR294-CQ295)</f>
        <v>373125.57097365818</v>
      </c>
      <c r="CS295" s="6">
        <f>IF(CR294&lt;1,"",CS294+1)</f>
        <v>258</v>
      </c>
    </row>
    <row r="296" spans="1:97" hidden="1" x14ac:dyDescent="0.25">
      <c r="A296" s="6"/>
      <c r="B296" s="20">
        <f>IF(M295&lt;1,"",$E$7)</f>
        <v>0.05</v>
      </c>
      <c r="C296" s="17">
        <f>IF(M295&lt;1,0,(M295*(B296*30)/360))</f>
        <v>927.76922837767506</v>
      </c>
      <c r="D296" s="19">
        <f>IF(M295 &gt; 1, IF(M295-D295&lt;1,(M295+C296),$E$9), 0)</f>
        <v>2684.1081150606951</v>
      </c>
      <c r="E296" s="17">
        <f>IF(D296&lt;M295,IF(M295&lt;1,"",$E$16),IF(D296&lt;E295,0,D296-(M295+C296)))</f>
        <v>0</v>
      </c>
      <c r="F296" s="17"/>
      <c r="G296" s="17"/>
      <c r="H296" s="17"/>
      <c r="I296" s="17"/>
      <c r="J296" s="17"/>
      <c r="K296" s="17">
        <f>IF(K284 &gt; 1, IF(M295&lt;$E$17,(M295-D296+C296),K284), 0)</f>
        <v>0</v>
      </c>
      <c r="L296" s="17">
        <f>IF(M295&lt;1,0,IF((D296+E296+K296)-C296&gt;=(M295),(M295),(D296+E296+K296)-C296))</f>
        <v>1756.3388866830201</v>
      </c>
      <c r="M296" s="18">
        <f>IF(M295-L296&lt;1,0,M295-L296)</f>
        <v>220908.27592395898</v>
      </c>
      <c r="N296" s="17"/>
      <c r="Q296" s="7"/>
      <c r="R296" s="11"/>
      <c r="S296" s="23">
        <f>S295-($S$289-$S$301)/12</f>
        <v>116324.39212244806</v>
      </c>
      <c r="T296" s="13"/>
      <c r="U296" s="10">
        <f>CM290</f>
        <v>0</v>
      </c>
      <c r="V296" s="9"/>
      <c r="W296" s="12">
        <f>SUM($C$38:C296)</f>
        <v>416092.27772467869</v>
      </c>
      <c r="X296" s="11"/>
      <c r="Y296" s="10">
        <f>SUM($CH$30:CH290)</f>
        <v>32940.465450647702</v>
      </c>
      <c r="Z296" s="9"/>
      <c r="AA296" s="9"/>
      <c r="AB296" s="9"/>
      <c r="AG296" s="1" t="s">
        <v>0</v>
      </c>
      <c r="CF296">
        <f>SUM(CF295+1)</f>
        <v>265</v>
      </c>
      <c r="CG296" s="22" t="str">
        <f>IF(CM295&lt;1,"",$CJ$7)</f>
        <v/>
      </c>
      <c r="CH296" s="21" t="str">
        <f>IF(CM295&lt;1,"",(CM295*(CG296*30)/360))</f>
        <v/>
      </c>
      <c r="CI296" s="5" t="str">
        <f>IF(CM295&lt;1,"",$CJ$9)</f>
        <v/>
      </c>
      <c r="CJ296" s="21" t="str">
        <f>IF(CM295&lt;1,"",$CJ$12)</f>
        <v/>
      </c>
      <c r="CK296" s="21">
        <f>IF(CM295&lt;1,0,CK284)</f>
        <v>0</v>
      </c>
      <c r="CL296" s="21">
        <f>IF(CM295&lt;1,0,(CI296+CJ296+CK296)-CH296)</f>
        <v>0</v>
      </c>
      <c r="CM296" s="21">
        <f>IF(CM295-CL296&lt;1,0,CM295-CL296)</f>
        <v>0</v>
      </c>
      <c r="CO296" s="4">
        <f>(CR295*($CO$36*13.85))/360</f>
        <v>717.74849416460643</v>
      </c>
      <c r="CP296" s="5">
        <f>$D$38/2</f>
        <v>1342.0540575303476</v>
      </c>
      <c r="CQ296" s="5">
        <f>CP296-CO296</f>
        <v>624.30556336574114</v>
      </c>
      <c r="CR296" s="4">
        <f>IF(CR295-CQ296&lt;0,0,CR295-CQ296)</f>
        <v>372501.26541029243</v>
      </c>
      <c r="CS296" s="6">
        <f>IF(CR295&lt;1,"",CS295+1)</f>
        <v>259</v>
      </c>
    </row>
    <row r="297" spans="1:97" hidden="1" x14ac:dyDescent="0.25">
      <c r="A297" s="6"/>
      <c r="B297" s="20">
        <f>IF(M296&lt;1,"",$E$7)</f>
        <v>0.05</v>
      </c>
      <c r="C297" s="17">
        <f>IF(M296&lt;1,0,(M296*(B297*30)/360))</f>
        <v>920.45114968316238</v>
      </c>
      <c r="D297" s="19">
        <f>IF(M296 &gt; 1, IF(M296-D296&lt;1,(M296+C297),$E$9), 0)</f>
        <v>2684.1081150606951</v>
      </c>
      <c r="E297" s="17">
        <f>IF(D297&lt;M296,IF(M296&lt;1,"",$E$16),IF(D297&lt;E296,0,D297-(M296+C297)))</f>
        <v>0</v>
      </c>
      <c r="F297" s="17"/>
      <c r="G297" s="17"/>
      <c r="H297" s="17"/>
      <c r="I297" s="17"/>
      <c r="J297" s="17"/>
      <c r="K297" s="17">
        <f>IF(K285 &gt; 1, IF(M296&lt;$E$17,(M296-D297+C297),K285), 0)</f>
        <v>0</v>
      </c>
      <c r="L297" s="17">
        <f>IF(M296&lt;1,0,IF((D297+E297+K297)-C297&gt;=(M296),(M296),(D297+E297+K297)-C297))</f>
        <v>1763.6569653775327</v>
      </c>
      <c r="M297" s="18">
        <f>IF(M296-L297&lt;1,0,M296-L297)</f>
        <v>219144.61895858144</v>
      </c>
      <c r="N297" s="17"/>
      <c r="Q297" s="7"/>
      <c r="R297" s="11"/>
      <c r="S297" s="23">
        <f>S296-($S$289-$S$301)/12</f>
        <v>113914.29199132937</v>
      </c>
      <c r="T297" s="13"/>
      <c r="U297" s="10">
        <f>CM291</f>
        <v>0</v>
      </c>
      <c r="V297" s="9"/>
      <c r="W297" s="12">
        <f>SUM($C$38:C297)</f>
        <v>417012.72887436184</v>
      </c>
      <c r="X297" s="11"/>
      <c r="Y297" s="10">
        <f>SUM($CH$30:CH291)</f>
        <v>32940.465450647702</v>
      </c>
      <c r="Z297" s="9"/>
      <c r="AA297" s="9"/>
      <c r="AB297" s="9"/>
      <c r="AG297" s="1" t="s">
        <v>0</v>
      </c>
      <c r="CF297">
        <f>SUM(CF296+1)</f>
        <v>266</v>
      </c>
      <c r="CG297" s="22" t="str">
        <f>IF(CM296&lt;1,"",$CJ$7)</f>
        <v/>
      </c>
      <c r="CH297" s="21" t="str">
        <f>IF(CM296&lt;1,"",(CM296*(CG297*30)/360))</f>
        <v/>
      </c>
      <c r="CI297" s="5" t="str">
        <f>IF(CM296&lt;1,"",$CJ$9)</f>
        <v/>
      </c>
      <c r="CJ297" s="21" t="str">
        <f>IF(CM296&lt;1,"",$CJ$12)</f>
        <v/>
      </c>
      <c r="CK297" s="21">
        <f>IF(CM296&lt;1,0,CK285)</f>
        <v>0</v>
      </c>
      <c r="CL297" s="21">
        <f>IF(CM296&lt;1,0,(CI297+CJ297+CK297)-CH297)</f>
        <v>0</v>
      </c>
      <c r="CM297" s="21">
        <f>IF(CM296-CL297&lt;1,0,CM296-CL297)</f>
        <v>0</v>
      </c>
      <c r="CO297" s="4">
        <f>(CR296*($CO$36*13.85))/360</f>
        <v>716.54757304618749</v>
      </c>
      <c r="CP297" s="5">
        <f>$D$38/2</f>
        <v>1342.0540575303476</v>
      </c>
      <c r="CQ297" s="5">
        <f>CP297-CO297</f>
        <v>625.50648448416007</v>
      </c>
      <c r="CR297" s="4">
        <f>IF(CR296-CQ297&lt;0,0,CR296-CQ297)</f>
        <v>371875.75892580824</v>
      </c>
      <c r="CS297" s="6">
        <f>IF(CR296&lt;1,"",CS296+1)</f>
        <v>260</v>
      </c>
    </row>
    <row r="298" spans="1:97" hidden="1" x14ac:dyDescent="0.25">
      <c r="A298" s="6"/>
      <c r="B298" s="20">
        <f>IF(M297&lt;1,"",$E$7)</f>
        <v>0.05</v>
      </c>
      <c r="C298" s="17">
        <f>IF(M297&lt;1,0,(M297*(B298*30)/360))</f>
        <v>913.1025789940893</v>
      </c>
      <c r="D298" s="19">
        <f>IF(M297 &gt; 1, IF(M297-D297&lt;1,(M297+C298),$E$9), 0)</f>
        <v>2684.1081150606951</v>
      </c>
      <c r="E298" s="17">
        <f>IF(D298&lt;M297,IF(M297&lt;1,"",$E$16),IF(D298&lt;E297,0,D298-(M297+C298)))</f>
        <v>0</v>
      </c>
      <c r="F298" s="17"/>
      <c r="G298" s="17"/>
      <c r="H298" s="17"/>
      <c r="I298" s="17"/>
      <c r="J298" s="17"/>
      <c r="K298" s="17">
        <f>IF(K286 &gt; 1, IF(M297&lt;$E$17,(M297-D298+C298),K286), 0)</f>
        <v>0</v>
      </c>
      <c r="L298" s="17">
        <f>IF(M297&lt;1,0,IF((D298+E298+K298)-C298&gt;=(M297),(M297),(D298+E298+K298)-C298))</f>
        <v>1771.0055360666058</v>
      </c>
      <c r="M298" s="18">
        <f>IF(M297-L298&lt;1,0,M297-L298)</f>
        <v>217373.61342251484</v>
      </c>
      <c r="N298" s="17"/>
      <c r="Q298" s="7"/>
      <c r="R298" s="11"/>
      <c r="S298" s="23">
        <f>S297-($S$289-$S$301)/12</f>
        <v>111504.19186021069</v>
      </c>
      <c r="T298" s="13"/>
      <c r="U298" s="10">
        <f>CM292</f>
        <v>0</v>
      </c>
      <c r="V298" s="9"/>
      <c r="W298" s="12">
        <f>SUM($C$38:C298)</f>
        <v>417925.8314533559</v>
      </c>
      <c r="X298" s="11"/>
      <c r="Y298" s="10">
        <f>SUM($CH$30:CH292)</f>
        <v>32940.465450647702</v>
      </c>
      <c r="Z298" s="9"/>
      <c r="AA298" s="9"/>
      <c r="AB298" s="9"/>
      <c r="AG298" s="1" t="s">
        <v>0</v>
      </c>
      <c r="CF298">
        <f>SUM(CF297+1)</f>
        <v>267</v>
      </c>
      <c r="CG298" s="22" t="str">
        <f>IF(CM297&lt;1,"",$CJ$7)</f>
        <v/>
      </c>
      <c r="CH298" s="21" t="str">
        <f>IF(CM297&lt;1,"",(CM297*(CG298*30)/360))</f>
        <v/>
      </c>
      <c r="CI298" s="5" t="str">
        <f>IF(CM297&lt;1,"",$CJ$9)</f>
        <v/>
      </c>
      <c r="CJ298" s="21" t="str">
        <f>IF(CM297&lt;1,"",$CJ$12)</f>
        <v/>
      </c>
      <c r="CK298" s="21">
        <f>IF(CM297&lt;1,0,CK286)</f>
        <v>0</v>
      </c>
      <c r="CL298" s="21">
        <f>IF(CM297&lt;1,0,(CI298+CJ298+CK298)-CH298)</f>
        <v>0</v>
      </c>
      <c r="CM298" s="21">
        <f>IF(CM297-CL298&lt;1,0,CM297-CL298)</f>
        <v>0</v>
      </c>
      <c r="CO298" s="4">
        <f>(CR297*($CO$36*13.85))/360</f>
        <v>715.34434182256166</v>
      </c>
      <c r="CP298" s="5">
        <f>$D$38/2</f>
        <v>1342.0540575303476</v>
      </c>
      <c r="CQ298" s="5">
        <f>CP298-CO298</f>
        <v>626.7097157077859</v>
      </c>
      <c r="CR298" s="4">
        <f>IF(CR297-CQ298&lt;0,0,CR297-CQ298)</f>
        <v>371249.04921010043</v>
      </c>
      <c r="CS298" s="6">
        <f>IF(CR297&lt;1,"",CS297+1)</f>
        <v>261</v>
      </c>
    </row>
    <row r="299" spans="1:97" hidden="1" x14ac:dyDescent="0.25">
      <c r="A299" s="6"/>
      <c r="B299" s="20">
        <f>IF(M298&lt;1,"",$E$7)</f>
        <v>0.05</v>
      </c>
      <c r="C299" s="17">
        <f>IF(M298&lt;1,0,(M298*(B299*30)/360))</f>
        <v>905.72338926047848</v>
      </c>
      <c r="D299" s="19">
        <f>IF(M298 &gt; 1, IF(M298-D298&lt;1,(M298+C299),$E$9), 0)</f>
        <v>2684.1081150606951</v>
      </c>
      <c r="E299" s="17">
        <f>IF(D299&lt;M298,IF(M298&lt;1,"",$E$16),IF(D299&lt;E298,0,D299-(M298+C299)))</f>
        <v>0</v>
      </c>
      <c r="F299" s="17"/>
      <c r="G299" s="17"/>
      <c r="H299" s="17"/>
      <c r="I299" s="17"/>
      <c r="J299" s="17"/>
      <c r="K299" s="17">
        <f>IF(K287 &gt; 1, IF(M298&lt;$E$17,(M298-D299+C299),K287), 0)</f>
        <v>0</v>
      </c>
      <c r="L299" s="17">
        <f>IF(M298&lt;1,0,IF((D299+E299+K299)-C299&gt;=(M298),(M298),(D299+E299+K299)-C299))</f>
        <v>1778.3847258002165</v>
      </c>
      <c r="M299" s="18">
        <f>IF(M298-L299&lt;1,0,M298-L299)</f>
        <v>215595.22869671462</v>
      </c>
      <c r="N299" s="17"/>
      <c r="Q299" s="7"/>
      <c r="R299" s="11"/>
      <c r="S299" s="23">
        <f>S298-($S$289-$S$301)/12</f>
        <v>109094.091729092</v>
      </c>
      <c r="T299" s="13"/>
      <c r="U299" s="10">
        <f>CM293</f>
        <v>0</v>
      </c>
      <c r="V299" s="9"/>
      <c r="W299" s="12">
        <f>SUM($C$38:C299)</f>
        <v>418831.55484261637</v>
      </c>
      <c r="X299" s="11"/>
      <c r="Y299" s="10">
        <f>SUM($CH$30:CH293)</f>
        <v>32940.465450647702</v>
      </c>
      <c r="Z299" s="9"/>
      <c r="AA299" s="9"/>
      <c r="AB299" s="9"/>
      <c r="AG299" s="1" t="s">
        <v>0</v>
      </c>
      <c r="CF299">
        <f>SUM(CF298+1)</f>
        <v>268</v>
      </c>
      <c r="CG299" s="22" t="str">
        <f>IF(CM298&lt;1,"",$CJ$7)</f>
        <v/>
      </c>
      <c r="CH299" s="21" t="str">
        <f>IF(CM298&lt;1,"",(CM298*(CG299*30)/360))</f>
        <v/>
      </c>
      <c r="CI299" s="5" t="str">
        <f>IF(CM298&lt;1,"",$CJ$9)</f>
        <v/>
      </c>
      <c r="CJ299" s="21" t="str">
        <f>IF(CM298&lt;1,"",$CJ$12)</f>
        <v/>
      </c>
      <c r="CK299" s="21">
        <f>IF(CM298&lt;1,0,CK287)</f>
        <v>0</v>
      </c>
      <c r="CL299" s="21">
        <f>IF(CM298&lt;1,0,(CI299+CJ299+CK299)-CH299)</f>
        <v>0</v>
      </c>
      <c r="CM299" s="21">
        <f>IF(CM298-CL299&lt;1,0,CM298-CL299)</f>
        <v>0</v>
      </c>
      <c r="CO299" s="4">
        <f>(CR298*($CO$36*13.85))/360</f>
        <v>714.13879604998488</v>
      </c>
      <c r="CP299" s="5">
        <f>$D$38/2</f>
        <v>1342.0540575303476</v>
      </c>
      <c r="CQ299" s="5">
        <f>CP299-CO299</f>
        <v>627.91526148036269</v>
      </c>
      <c r="CR299" s="4">
        <f>IF(CR298-CQ299&lt;0,0,CR298-CQ299)</f>
        <v>370621.13394862006</v>
      </c>
      <c r="CS299" s="6">
        <f>IF(CR298&lt;1,"",CS298+1)</f>
        <v>262</v>
      </c>
    </row>
    <row r="300" spans="1:97" hidden="1" x14ac:dyDescent="0.25">
      <c r="A300" s="6"/>
      <c r="B300" s="20">
        <f>IF(M299&lt;1,"",$E$7)</f>
        <v>0.05</v>
      </c>
      <c r="C300" s="17">
        <f>IF(M299&lt;1,0,(M299*(B300*30)/360))</f>
        <v>898.31345290297759</v>
      </c>
      <c r="D300" s="19">
        <f>IF(M299 &gt; 1, IF(M299-D299&lt;1,(M299+C300),$E$9), 0)</f>
        <v>2684.1081150606951</v>
      </c>
      <c r="E300" s="17">
        <f>IF(D300&lt;M299,IF(M299&lt;1,"",$E$16),IF(D300&lt;E299,0,D300-(M299+C300)))</f>
        <v>0</v>
      </c>
      <c r="F300" s="17"/>
      <c r="G300" s="17"/>
      <c r="H300" s="17"/>
      <c r="I300" s="17"/>
      <c r="J300" s="17"/>
      <c r="K300" s="17">
        <f>IF(K288 &gt; 1, IF(M299&lt;$E$17,(M299-D300+C300),K288), 0)</f>
        <v>0</v>
      </c>
      <c r="L300" s="17">
        <f>IF(M299&lt;1,0,IF((D300+E300+K300)-C300&gt;=(M299),(M299),(D300+E300+K300)-C300))</f>
        <v>1785.7946621577175</v>
      </c>
      <c r="M300" s="18">
        <f>IF(M299-L300&lt;1,0,M299-L300)</f>
        <v>213809.43403455691</v>
      </c>
      <c r="N300" s="17"/>
      <c r="Q300" s="7"/>
      <c r="R300" s="11"/>
      <c r="S300" s="23">
        <f>S299-($S$289-$S$301)/12</f>
        <v>106683.99159797332</v>
      </c>
      <c r="T300" s="13"/>
      <c r="U300" s="10">
        <f>CM294</f>
        <v>0</v>
      </c>
      <c r="V300" s="9"/>
      <c r="W300" s="12">
        <f>SUM($C$38:C300)</f>
        <v>419729.86829551938</v>
      </c>
      <c r="X300" s="11"/>
      <c r="Y300" s="10">
        <f>SUM($CH$30:CH294)</f>
        <v>32940.465450647702</v>
      </c>
      <c r="Z300" s="9"/>
      <c r="AA300" s="9"/>
      <c r="AB300" s="9"/>
      <c r="AG300" s="1" t="s">
        <v>0</v>
      </c>
      <c r="CF300">
        <f>SUM(CF299+1)</f>
        <v>269</v>
      </c>
      <c r="CG300" s="22" t="str">
        <f>IF(CM299&lt;1,"",$CJ$7)</f>
        <v/>
      </c>
      <c r="CH300" s="21" t="str">
        <f>IF(CM299&lt;1,"",(CM299*(CG300*30)/360))</f>
        <v/>
      </c>
      <c r="CI300" s="5" t="str">
        <f>IF(CM299&lt;1,"",$CJ$9)</f>
        <v/>
      </c>
      <c r="CJ300" s="21" t="str">
        <f>IF(CM299&lt;1,"",$CJ$12)</f>
        <v/>
      </c>
      <c r="CK300" s="21">
        <f>IF(CM299&lt;1,0,CK288)</f>
        <v>0</v>
      </c>
      <c r="CL300" s="21">
        <f>IF(CM299&lt;1,0,(CI300+CJ300+CK300)-CH300)</f>
        <v>0</v>
      </c>
      <c r="CM300" s="21">
        <f>IF(CM299-CL300&lt;1,0,CM299-CL300)</f>
        <v>0</v>
      </c>
      <c r="CO300" s="4">
        <f>(CR299*($CO$36*13.85))/360</f>
        <v>712.93093127616498</v>
      </c>
      <c r="CP300" s="5">
        <f>$D$38/2</f>
        <v>1342.0540575303476</v>
      </c>
      <c r="CQ300" s="5">
        <f>CP300-CO300</f>
        <v>629.12312625418258</v>
      </c>
      <c r="CR300" s="4">
        <f>IF(CR299-CQ300&lt;0,0,CR299-CQ300)</f>
        <v>369992.01082236588</v>
      </c>
      <c r="CS300" s="6">
        <f>IF(CR299&lt;1,"",CS299+1)</f>
        <v>263</v>
      </c>
    </row>
    <row r="301" spans="1:97" hidden="1" x14ac:dyDescent="0.25">
      <c r="A301" s="6"/>
      <c r="B301" s="20">
        <f>IF(M300&lt;1,"",$E$7)</f>
        <v>0.05</v>
      </c>
      <c r="C301" s="17">
        <f>IF(M300&lt;1,0,(M300*(B301*30)/360))</f>
        <v>890.87264181065382</v>
      </c>
      <c r="D301" s="19">
        <f>IF(M300 &gt; 1, IF(M300-D300&lt;1,(M300+C301),$E$9), 0)</f>
        <v>2684.1081150606951</v>
      </c>
      <c r="E301" s="17">
        <f>IF(D301&lt;M300,IF(M300&lt;1,"",$E$16),IF(D301&lt;E300,0,D301-(M300+C301)))</f>
        <v>0</v>
      </c>
      <c r="F301" s="17"/>
      <c r="G301" s="17"/>
      <c r="H301" s="17"/>
      <c r="I301" s="17"/>
      <c r="J301" s="17"/>
      <c r="K301" s="17">
        <f>IF(K289 &gt; 1, IF(M300&lt;$E$17,(M300-D301+C301),K289), 0)</f>
        <v>0</v>
      </c>
      <c r="L301" s="17">
        <f>IF(M300&lt;1,0,IF((D301+E301+K301)-C301&gt;=(M300),(M300),(D301+E301+K301)-C301))</f>
        <v>1793.2354732500412</v>
      </c>
      <c r="M301" s="18">
        <f>IF(M300-L301&lt;1,0,M300-L301)</f>
        <v>212016.19856130687</v>
      </c>
      <c r="N301" s="17"/>
      <c r="Q301" s="7"/>
      <c r="R301" s="11" t="s">
        <v>0</v>
      </c>
      <c r="S301" s="23">
        <f>CR609</f>
        <v>104273.89146685461</v>
      </c>
      <c r="T301" s="13"/>
      <c r="U301" s="10">
        <f>CM295</f>
        <v>0</v>
      </c>
      <c r="V301" s="9"/>
      <c r="W301" s="12">
        <f>SUM($C$38:C301)</f>
        <v>420620.74093733006</v>
      </c>
      <c r="X301" s="11">
        <v>22</v>
      </c>
      <c r="Y301" s="10">
        <f>SUM($CH$30:CH295)</f>
        <v>32940.465450647702</v>
      </c>
      <c r="Z301" s="9"/>
      <c r="AA301" s="9"/>
      <c r="AB301" s="9"/>
      <c r="AG301" s="1" t="s">
        <v>0</v>
      </c>
      <c r="CF301">
        <f>SUM(CF300+1)</f>
        <v>270</v>
      </c>
      <c r="CG301" s="22" t="str">
        <f>IF(CM300&lt;1,"",$CJ$7)</f>
        <v/>
      </c>
      <c r="CH301" s="21" t="str">
        <f>IF(CM300&lt;1,"",(CM300*(CG301*30)/360))</f>
        <v/>
      </c>
      <c r="CI301" s="5" t="str">
        <f>IF(CM300&lt;1,"",$CJ$9)</f>
        <v/>
      </c>
      <c r="CJ301" s="21" t="str">
        <f>IF(CM300&lt;1,"",$CJ$12)</f>
        <v/>
      </c>
      <c r="CK301" s="21">
        <f>IF(CM300&lt;1,0,CK289)</f>
        <v>0</v>
      </c>
      <c r="CL301" s="21">
        <f>IF(CM300&lt;1,0,(CI301+CJ301+CK301)-CH301)</f>
        <v>0</v>
      </c>
      <c r="CM301" s="21">
        <f>IF(CM300-CL301&lt;1,0,CM300-CL301)</f>
        <v>0</v>
      </c>
      <c r="CO301" s="4">
        <f>(CR300*($CO$36*13.85))/360</f>
        <v>711.72074304024545</v>
      </c>
      <c r="CP301" s="5">
        <f>$D$38/2</f>
        <v>1342.0540575303476</v>
      </c>
      <c r="CQ301" s="5">
        <f>CP301-CO301</f>
        <v>630.33331449010211</v>
      </c>
      <c r="CR301" s="4">
        <f>IF(CR300-CQ301&lt;0,0,CR300-CQ301)</f>
        <v>369361.67750787578</v>
      </c>
      <c r="CS301" s="6">
        <f>IF(CR300&lt;1,"",CS300+1)</f>
        <v>264</v>
      </c>
    </row>
    <row r="302" spans="1:97" hidden="1" x14ac:dyDescent="0.25">
      <c r="A302" s="6"/>
      <c r="B302" s="20">
        <f>IF(M301&lt;1,"",$E$7)</f>
        <v>0.05</v>
      </c>
      <c r="C302" s="17">
        <f>IF(M301&lt;1,0,(M301*(B302*30)/360))</f>
        <v>883.40082733877875</v>
      </c>
      <c r="D302" s="19">
        <f>IF(M301 &gt; 1, IF(M301-D301&lt;1,(M301+C302),$E$9), 0)</f>
        <v>2684.1081150606951</v>
      </c>
      <c r="E302" s="17">
        <f>IF(D302&lt;M301,IF(M301&lt;1,"",$E$16),IF(D302&lt;E301,0,D302-(M301+C302)))</f>
        <v>0</v>
      </c>
      <c r="F302" s="17"/>
      <c r="G302" s="17"/>
      <c r="H302" s="17"/>
      <c r="I302" s="17"/>
      <c r="J302" s="17"/>
      <c r="K302" s="17">
        <f>IF(K290 &gt; 1, IF(M301&lt;$E$17,(M301-D302+C302),K290), 0)</f>
        <v>0</v>
      </c>
      <c r="L302" s="17">
        <f>IF(M301&lt;1,0,IF((D302+E302+K302)-C302&gt;=(M301),(M301),(D302+E302+K302)-C302))</f>
        <v>1800.7072877219164</v>
      </c>
      <c r="M302" s="18">
        <f>IF(M301-L302&lt;1,0,M301-L302)</f>
        <v>210215.49127358495</v>
      </c>
      <c r="N302" s="17"/>
      <c r="Q302" s="7"/>
      <c r="R302" s="11"/>
      <c r="S302" s="23">
        <f>S301-($S$301-$S$313)/12</f>
        <v>101740.30939091797</v>
      </c>
      <c r="T302" s="13"/>
      <c r="U302" s="10">
        <f>CM296</f>
        <v>0</v>
      </c>
      <c r="V302" s="9"/>
      <c r="W302" s="12">
        <f>SUM($C$38:C302)</f>
        <v>421504.14176466886</v>
      </c>
      <c r="X302" s="11"/>
      <c r="Y302" s="10">
        <f>SUM($CH$30:CH296)</f>
        <v>32940.465450647702</v>
      </c>
      <c r="Z302" s="9"/>
      <c r="AA302" s="9"/>
      <c r="AB302" s="9"/>
      <c r="AG302" s="1" t="s">
        <v>0</v>
      </c>
      <c r="CF302">
        <f>SUM(CF301+1)</f>
        <v>271</v>
      </c>
      <c r="CG302" s="22" t="str">
        <f>IF(CM301&lt;1,"",$CJ$7)</f>
        <v/>
      </c>
      <c r="CH302" s="21" t="str">
        <f>IF(CM301&lt;1,"",(CM301*(CG302*30)/360))</f>
        <v/>
      </c>
      <c r="CI302" s="5" t="str">
        <f>IF(CM301&lt;1,"",$CJ$9)</f>
        <v/>
      </c>
      <c r="CJ302" s="21" t="str">
        <f>IF(CM301&lt;1,"",$CJ$12)</f>
        <v/>
      </c>
      <c r="CK302" s="21">
        <f>IF(CM301&lt;1,0,CK290)</f>
        <v>0</v>
      </c>
      <c r="CL302" s="21">
        <f>IF(CM301&lt;1,0,(CI302+CJ302+CK302)-CH302)</f>
        <v>0</v>
      </c>
      <c r="CM302" s="21">
        <f>IF(CM301-CL302&lt;1,0,CM301-CL302)</f>
        <v>0</v>
      </c>
      <c r="CO302" s="4">
        <f>(CR301*($CO$36*13.85))/360</f>
        <v>710.50822687278878</v>
      </c>
      <c r="CP302" s="5">
        <f>$D$38/2</f>
        <v>1342.0540575303476</v>
      </c>
      <c r="CQ302" s="5">
        <f>CP302-CO302</f>
        <v>631.54583065755878</v>
      </c>
      <c r="CR302" s="4">
        <f>IF(CR301-CQ302&lt;0,0,CR301-CQ302)</f>
        <v>368730.13167721825</v>
      </c>
      <c r="CS302" s="6">
        <f>IF(CR301&lt;1,"",CS301+1)</f>
        <v>265</v>
      </c>
    </row>
    <row r="303" spans="1:97" hidden="1" x14ac:dyDescent="0.25">
      <c r="A303" s="6"/>
      <c r="B303" s="20">
        <f>IF(M302&lt;1,"",$E$7)</f>
        <v>0.05</v>
      </c>
      <c r="C303" s="17">
        <f>IF(M302&lt;1,0,(M302*(B303*30)/360))</f>
        <v>875.89788030660384</v>
      </c>
      <c r="D303" s="19">
        <f>IF(M302 &gt; 1, IF(M302-D302&lt;1,(M302+C303),$E$9), 0)</f>
        <v>2684.1081150606951</v>
      </c>
      <c r="E303" s="17">
        <f>IF(D303&lt;M302,IF(M302&lt;1,"",$E$16),IF(D303&lt;E302,0,D303-(M302+C303)))</f>
        <v>0</v>
      </c>
      <c r="F303" s="17"/>
      <c r="G303" s="17"/>
      <c r="H303" s="17"/>
      <c r="I303" s="17"/>
      <c r="J303" s="17"/>
      <c r="K303" s="17">
        <f>IF(K291 &gt; 1, IF(M302&lt;$E$17,(M302-D303+C303),K291), 0)</f>
        <v>0</v>
      </c>
      <c r="L303" s="17">
        <f>IF(M302&lt;1,0,IF((D303+E303+K303)-C303&gt;=(M302),(M302),(D303+E303+K303)-C303))</f>
        <v>1808.2102347540913</v>
      </c>
      <c r="M303" s="18">
        <f>IF(M302-L303&lt;1,0,M302-L303)</f>
        <v>208407.28103883087</v>
      </c>
      <c r="N303" s="17"/>
      <c r="Q303" s="7"/>
      <c r="R303" s="11"/>
      <c r="S303" s="23">
        <f>S302-($S$301-$S$313)/12</f>
        <v>99206.727314981341</v>
      </c>
      <c r="T303" s="13"/>
      <c r="U303" s="10">
        <f>CM297</f>
        <v>0</v>
      </c>
      <c r="V303" s="9"/>
      <c r="W303" s="12">
        <f>SUM($C$38:C303)</f>
        <v>422380.03964497545</v>
      </c>
      <c r="X303" s="11"/>
      <c r="Y303" s="10">
        <f>SUM($CH$30:CH297)</f>
        <v>32940.465450647702</v>
      </c>
      <c r="Z303" s="9"/>
      <c r="AA303" s="9"/>
      <c r="AB303" s="9"/>
      <c r="AG303" s="1" t="s">
        <v>0</v>
      </c>
      <c r="CF303">
        <f>SUM(CF302+1)</f>
        <v>272</v>
      </c>
      <c r="CG303" s="22" t="str">
        <f>IF(CM302&lt;1,"",$CJ$7)</f>
        <v/>
      </c>
      <c r="CH303" s="21" t="str">
        <f>IF(CM302&lt;1,"",(CM302*(CG303*30)/360))</f>
        <v/>
      </c>
      <c r="CI303" s="5" t="str">
        <f>IF(CM302&lt;1,"",$CJ$9)</f>
        <v/>
      </c>
      <c r="CJ303" s="21" t="str">
        <f>IF(CM302&lt;1,"",$CJ$12)</f>
        <v/>
      </c>
      <c r="CK303" s="21">
        <f>IF(CM302&lt;1,0,CK291)</f>
        <v>0</v>
      </c>
      <c r="CL303" s="21">
        <f>IF(CM302&lt;1,0,(CI303+CJ303+CK303)-CH303)</f>
        <v>0</v>
      </c>
      <c r="CM303" s="21">
        <f>IF(CM302-CL303&lt;1,0,CM302-CL303)</f>
        <v>0</v>
      </c>
      <c r="CO303" s="4">
        <f>(CR302*($CO$36*13.85))/360</f>
        <v>709.29337829576014</v>
      </c>
      <c r="CP303" s="5">
        <f>$D$38/2</f>
        <v>1342.0540575303476</v>
      </c>
      <c r="CQ303" s="5">
        <f>CP303-CO303</f>
        <v>632.76067923458743</v>
      </c>
      <c r="CR303" s="4">
        <f>IF(CR302-CQ303&lt;0,0,CR302-CQ303)</f>
        <v>368097.37099798367</v>
      </c>
      <c r="CS303" s="6">
        <f>IF(CR302&lt;1,"",CS302+1)</f>
        <v>266</v>
      </c>
    </row>
    <row r="304" spans="1:97" hidden="1" x14ac:dyDescent="0.25">
      <c r="A304" s="6"/>
      <c r="B304" s="20">
        <f>IF(M303&lt;1,"",$E$7)</f>
        <v>0.05</v>
      </c>
      <c r="C304" s="17">
        <f>IF(M303&lt;1,0,(M303*(B304*30)/360))</f>
        <v>868.36367099512859</v>
      </c>
      <c r="D304" s="19">
        <f>IF(M303 &gt; 1, IF(M303-D303&lt;1,(M303+C304),$E$9), 0)</f>
        <v>2684.1081150606951</v>
      </c>
      <c r="E304" s="17">
        <f>IF(D304&lt;M303,IF(M303&lt;1,"",$E$16),IF(D304&lt;E303,0,D304-(M303+C304)))</f>
        <v>0</v>
      </c>
      <c r="F304" s="17"/>
      <c r="G304" s="17"/>
      <c r="H304" s="17"/>
      <c r="I304" s="17"/>
      <c r="J304" s="17"/>
      <c r="K304" s="17">
        <f>IF(K292 &gt; 1, IF(M303&lt;$E$17,(M303-D304+C304),K292), 0)</f>
        <v>0</v>
      </c>
      <c r="L304" s="17">
        <f>IF(M303&lt;1,0,IF((D304+E304+K304)-C304&gt;=(M303),(M303),(D304+E304+K304)-C304))</f>
        <v>1815.7444440655665</v>
      </c>
      <c r="M304" s="18">
        <f>IF(M303-L304&lt;1,0,M303-L304)</f>
        <v>206591.53659476532</v>
      </c>
      <c r="N304" s="17"/>
      <c r="Q304" s="7"/>
      <c r="R304" s="11"/>
      <c r="S304" s="23">
        <f>S303-($S$301-$S$313)/12</f>
        <v>96673.145239044708</v>
      </c>
      <c r="T304" s="13"/>
      <c r="U304" s="10">
        <f>CM298</f>
        <v>0</v>
      </c>
      <c r="V304" s="9"/>
      <c r="W304" s="12">
        <f>SUM($C$38:C304)</f>
        <v>423248.40331597056</v>
      </c>
      <c r="X304" s="11"/>
      <c r="Y304" s="10">
        <f>SUM($CH$30:CH298)</f>
        <v>32940.465450647702</v>
      </c>
      <c r="Z304" s="9"/>
      <c r="AA304" s="9"/>
      <c r="AB304" s="9"/>
      <c r="AG304" s="1" t="s">
        <v>0</v>
      </c>
      <c r="CF304">
        <f>SUM(CF303+1)</f>
        <v>273</v>
      </c>
      <c r="CG304" s="22" t="str">
        <f>IF(CM303&lt;1,"",$CJ$7)</f>
        <v/>
      </c>
      <c r="CH304" s="21" t="str">
        <f>IF(CM303&lt;1,"",(CM303*(CG304*30)/360))</f>
        <v/>
      </c>
      <c r="CI304" s="5" t="str">
        <f>IF(CM303&lt;1,"",$CJ$9)</f>
        <v/>
      </c>
      <c r="CJ304" s="21" t="str">
        <f>IF(CM303&lt;1,"",$CJ$12)</f>
        <v/>
      </c>
      <c r="CK304" s="21">
        <f>IF(CM303&lt;1,0,CK292)</f>
        <v>0</v>
      </c>
      <c r="CL304" s="21">
        <f>IF(CM303&lt;1,0,(CI304+CJ304+CK304)-CH304)</f>
        <v>0</v>
      </c>
      <c r="CM304" s="21">
        <f>IF(CM303-CL304&lt;1,0,CM303-CL304)</f>
        <v>0</v>
      </c>
      <c r="CO304" s="4">
        <f>(CR303*($CO$36*13.85))/360</f>
        <v>708.07619282251028</v>
      </c>
      <c r="CP304" s="5">
        <f>$D$38/2</f>
        <v>1342.0540575303476</v>
      </c>
      <c r="CQ304" s="5">
        <f>CP304-CO304</f>
        <v>633.97786470783728</v>
      </c>
      <c r="CR304" s="4">
        <f>IF(CR303-CQ304&lt;0,0,CR303-CQ304)</f>
        <v>367463.39313327585</v>
      </c>
      <c r="CS304" s="6">
        <f>IF(CR303&lt;1,"",CS303+1)</f>
        <v>267</v>
      </c>
    </row>
    <row r="305" spans="1:97" hidden="1" x14ac:dyDescent="0.25">
      <c r="A305" s="6"/>
      <c r="B305" s="20">
        <f>IF(M304&lt;1,"",$E$7)</f>
        <v>0.05</v>
      </c>
      <c r="C305" s="17">
        <f>IF(M304&lt;1,0,(M304*(B305*30)/360))</f>
        <v>860.79806914485562</v>
      </c>
      <c r="D305" s="19">
        <f>IF(M304 &gt; 1, IF(M304-D304&lt;1,(M304+C305),$E$9), 0)</f>
        <v>2684.1081150606951</v>
      </c>
      <c r="E305" s="17">
        <f>IF(D305&lt;M304,IF(M304&lt;1,"",$E$16),IF(D305&lt;E304,0,D305-(M304+C305)))</f>
        <v>0</v>
      </c>
      <c r="F305" s="17"/>
      <c r="G305" s="17"/>
      <c r="H305" s="17"/>
      <c r="I305" s="17"/>
      <c r="J305" s="17"/>
      <c r="K305" s="17">
        <f>IF(K293 &gt; 1, IF(M304&lt;$E$17,(M304-D305+C305),K293), 0)</f>
        <v>0</v>
      </c>
      <c r="L305" s="17">
        <f>IF(M304&lt;1,0,IF((D305+E305+K305)-C305&gt;=(M304),(M304),(D305+E305+K305)-C305))</f>
        <v>1823.3100459158395</v>
      </c>
      <c r="M305" s="18">
        <f>IF(M304-L305&lt;1,0,M304-L305)</f>
        <v>204768.22654884949</v>
      </c>
      <c r="N305" s="17"/>
      <c r="Q305" s="7"/>
      <c r="R305" s="11"/>
      <c r="S305" s="23">
        <f>S304-($S$301-$S$313)/12</f>
        <v>94139.563163108076</v>
      </c>
      <c r="T305" s="13"/>
      <c r="U305" s="10">
        <f>CM299</f>
        <v>0</v>
      </c>
      <c r="V305" s="9"/>
      <c r="W305" s="12">
        <f>SUM($C$38:C305)</f>
        <v>424109.20138511539</v>
      </c>
      <c r="X305" s="11"/>
      <c r="Y305" s="10">
        <f>SUM($CH$30:CH299)</f>
        <v>32940.465450647702</v>
      </c>
      <c r="Z305" s="9"/>
      <c r="AA305" s="9"/>
      <c r="AB305" s="9"/>
      <c r="AG305" s="1" t="s">
        <v>0</v>
      </c>
      <c r="CF305">
        <f>SUM(CF304+1)</f>
        <v>274</v>
      </c>
      <c r="CG305" s="22" t="str">
        <f>IF(CM304&lt;1,"",$CJ$7)</f>
        <v/>
      </c>
      <c r="CH305" s="21" t="str">
        <f>IF(CM304&lt;1,"",(CM304*(CG305*30)/360))</f>
        <v/>
      </c>
      <c r="CI305" s="5" t="str">
        <f>IF(CM304&lt;1,"",$CJ$9)</f>
        <v/>
      </c>
      <c r="CJ305" s="21" t="str">
        <f>IF(CM304&lt;1,"",$CJ$12)</f>
        <v/>
      </c>
      <c r="CK305" s="21">
        <f>IF(CM304&lt;1,0,CK293)</f>
        <v>0</v>
      </c>
      <c r="CL305" s="21">
        <f>IF(CM304&lt;1,0,(CI305+CJ305+CK305)-CH305)</f>
        <v>0</v>
      </c>
      <c r="CM305" s="21">
        <f>IF(CM304-CL305&lt;1,0,CM304-CL305)</f>
        <v>0</v>
      </c>
      <c r="CO305" s="4">
        <f>(CR304*($CO$36*13.85))/360</f>
        <v>706.85666595775979</v>
      </c>
      <c r="CP305" s="5">
        <f>$D$38/2</f>
        <v>1342.0540575303476</v>
      </c>
      <c r="CQ305" s="5">
        <f>CP305-CO305</f>
        <v>635.19739157258778</v>
      </c>
      <c r="CR305" s="4">
        <f>IF(CR304-CQ305&lt;0,0,CR304-CQ305)</f>
        <v>366828.19574170327</v>
      </c>
      <c r="CS305" s="6">
        <f>IF(CR304&lt;1,"",CS304+1)</f>
        <v>268</v>
      </c>
    </row>
    <row r="306" spans="1:97" hidden="1" x14ac:dyDescent="0.25">
      <c r="A306" s="6"/>
      <c r="B306" s="20">
        <f>IF(M305&lt;1,"",$E$7)</f>
        <v>0.05</v>
      </c>
      <c r="C306" s="17">
        <f>IF(M305&lt;1,0,(M305*(B306*30)/360))</f>
        <v>853.20094395353954</v>
      </c>
      <c r="D306" s="19">
        <f>IF(M305 &gt; 1, IF(M305-D305&lt;1,(M305+C306),$E$9), 0)</f>
        <v>2684.1081150606951</v>
      </c>
      <c r="E306" s="17">
        <f>IF(D306&lt;M305,IF(M305&lt;1,"",$E$16),IF(D306&lt;E305,0,D306-(M305+C306)))</f>
        <v>0</v>
      </c>
      <c r="F306" s="17"/>
      <c r="G306" s="17"/>
      <c r="H306" s="17"/>
      <c r="I306" s="17"/>
      <c r="J306" s="17"/>
      <c r="K306" s="17">
        <f>IF(K294 &gt; 1, IF(M305&lt;$E$17,(M305-D306+C306),K294), 0)</f>
        <v>0</v>
      </c>
      <c r="L306" s="17">
        <f>IF(M305&lt;1,0,IF((D306+E306+K306)-C306&gt;=(M305),(M305),(D306+E306+K306)-C306))</f>
        <v>1830.9071711071556</v>
      </c>
      <c r="M306" s="18">
        <f>IF(M305-L306&lt;1,0,M305-L306)</f>
        <v>202937.31937774233</v>
      </c>
      <c r="N306" s="17"/>
      <c r="Q306" s="7"/>
      <c r="R306" s="11"/>
      <c r="S306" s="23">
        <f>S305-($S$301-$S$313)/12</f>
        <v>91605.981087171444</v>
      </c>
      <c r="T306" s="13"/>
      <c r="U306" s="10">
        <f>CM300</f>
        <v>0</v>
      </c>
      <c r="V306" s="9"/>
      <c r="W306" s="12">
        <f>SUM($C$38:C306)</f>
        <v>424962.40232906892</v>
      </c>
      <c r="X306" s="11"/>
      <c r="Y306" s="10">
        <f>SUM($CH$30:CH300)</f>
        <v>32940.465450647702</v>
      </c>
      <c r="Z306" s="9"/>
      <c r="AA306" s="9"/>
      <c r="AB306" s="9"/>
      <c r="AG306" s="1" t="s">
        <v>0</v>
      </c>
      <c r="CF306">
        <f>SUM(CF305+1)</f>
        <v>275</v>
      </c>
      <c r="CG306" s="22" t="str">
        <f>IF(CM305&lt;1,"",$CJ$7)</f>
        <v/>
      </c>
      <c r="CH306" s="21" t="str">
        <f>IF(CM305&lt;1,"",(CM305*(CG306*30)/360))</f>
        <v/>
      </c>
      <c r="CI306" s="5" t="str">
        <f>IF(CM305&lt;1,"",$CJ$9)</f>
        <v/>
      </c>
      <c r="CJ306" s="21" t="str">
        <f>IF(CM305&lt;1,"",$CJ$12)</f>
        <v/>
      </c>
      <c r="CK306" s="21">
        <f>IF(CM305&lt;1,0,CK294)</f>
        <v>0</v>
      </c>
      <c r="CL306" s="21">
        <f>IF(CM305&lt;1,0,(CI306+CJ306+CK306)-CH306)</f>
        <v>0</v>
      </c>
      <c r="CM306" s="21">
        <f>IF(CM305-CL306&lt;1,0,CM305-CL306)</f>
        <v>0</v>
      </c>
      <c r="CO306" s="4">
        <f>(CR305*($CO$36*13.85))/360</f>
        <v>705.63479319758198</v>
      </c>
      <c r="CP306" s="5">
        <f>$D$38/2</f>
        <v>1342.0540575303476</v>
      </c>
      <c r="CQ306" s="5">
        <f>CP306-CO306</f>
        <v>636.41926433276558</v>
      </c>
      <c r="CR306" s="4">
        <f>IF(CR305-CQ306&lt;0,0,CR305-CQ306)</f>
        <v>366191.77647737053</v>
      </c>
      <c r="CS306" s="6">
        <f>IF(CR305&lt;1,"",CS305+1)</f>
        <v>269</v>
      </c>
    </row>
    <row r="307" spans="1:97" hidden="1" x14ac:dyDescent="0.25">
      <c r="A307" s="6"/>
      <c r="B307" s="20">
        <f>IF(M306&lt;1,"",$E$7)</f>
        <v>0.05</v>
      </c>
      <c r="C307" s="17">
        <f>IF(M306&lt;1,0,(M306*(B307*30)/360))</f>
        <v>845.57216407392639</v>
      </c>
      <c r="D307" s="19">
        <f>IF(M306 &gt; 1, IF(M306-D306&lt;1,(M306+C307),$E$9), 0)</f>
        <v>2684.1081150606951</v>
      </c>
      <c r="E307" s="17">
        <f>IF(D307&lt;M306,IF(M306&lt;1,"",$E$16),IF(D307&lt;E306,0,D307-(M306+C307)))</f>
        <v>0</v>
      </c>
      <c r="F307" s="17"/>
      <c r="G307" s="17"/>
      <c r="H307" s="17"/>
      <c r="I307" s="17"/>
      <c r="J307" s="17"/>
      <c r="K307" s="17">
        <f>IF(K295 &gt; 1, IF(M306&lt;$E$17,(M306-D307+C307),K295), 0)</f>
        <v>0</v>
      </c>
      <c r="L307" s="17">
        <f>IF(M306&lt;1,0,IF((D307+E307+K307)-C307&gt;=(M306),(M306),(D307+E307+K307)-C307))</f>
        <v>1838.5359509867687</v>
      </c>
      <c r="M307" s="18">
        <f>IF(M306-L307&lt;1,0,M306-L307)</f>
        <v>201098.78342675557</v>
      </c>
      <c r="N307" s="17"/>
      <c r="Q307" s="7"/>
      <c r="R307" s="11"/>
      <c r="S307" s="23">
        <f>S306-($S$301-$S$313)/12</f>
        <v>89072.399011234811</v>
      </c>
      <c r="T307" s="13"/>
      <c r="U307" s="10">
        <f>CM301</f>
        <v>0</v>
      </c>
      <c r="V307" s="9"/>
      <c r="W307" s="12">
        <f>SUM($C$38:C307)</f>
        <v>425807.97449314286</v>
      </c>
      <c r="X307" s="11"/>
      <c r="Y307" s="10">
        <f>SUM($CH$30:CH301)</f>
        <v>32940.465450647702</v>
      </c>
      <c r="Z307" s="9"/>
      <c r="AA307" s="9"/>
      <c r="AB307" s="9"/>
      <c r="AG307" s="1" t="s">
        <v>0</v>
      </c>
      <c r="CF307">
        <f>SUM(CF306+1)</f>
        <v>276</v>
      </c>
      <c r="CG307" s="22" t="str">
        <f>IF(CM306&lt;1,"",$CJ$7)</f>
        <v/>
      </c>
      <c r="CH307" s="21" t="str">
        <f>IF(CM306&lt;1,"",(CM306*(CG307*30)/360))</f>
        <v/>
      </c>
      <c r="CI307" s="5" t="str">
        <f>IF(CM306&lt;1,"",$CJ$9)</f>
        <v/>
      </c>
      <c r="CJ307" s="21" t="str">
        <f>IF(CM306&lt;1,"",$CJ$12)</f>
        <v/>
      </c>
      <c r="CK307" s="21">
        <f>IF(CM306&lt;1,0,CK295)</f>
        <v>0</v>
      </c>
      <c r="CL307" s="21">
        <f>IF(CM306&lt;1,0,(CI307+CJ307+CK307)-CH307)</f>
        <v>0</v>
      </c>
      <c r="CM307" s="21">
        <f>IF(CM306-CL307&lt;1,0,CM306-CL307)</f>
        <v>0</v>
      </c>
      <c r="CO307" s="4">
        <f>(CR306*($CO$36*13.85))/360</f>
        <v>704.41057002938635</v>
      </c>
      <c r="CP307" s="5">
        <f>$D$38/2</f>
        <v>1342.0540575303476</v>
      </c>
      <c r="CQ307" s="5">
        <f>CP307-CO307</f>
        <v>637.64348750096121</v>
      </c>
      <c r="CR307" s="4">
        <f>IF(CR306-CQ307&lt;0,0,CR306-CQ307)</f>
        <v>365554.13298986957</v>
      </c>
      <c r="CS307" s="6">
        <f>IF(CR306&lt;1,"",CS306+1)</f>
        <v>270</v>
      </c>
    </row>
    <row r="308" spans="1:97" hidden="1" x14ac:dyDescent="0.25">
      <c r="A308" s="6"/>
      <c r="B308" s="20">
        <f>IF(M307&lt;1,"",$E$7)</f>
        <v>0.05</v>
      </c>
      <c r="C308" s="17">
        <f>IF(M307&lt;1,0,(M307*(B308*30)/360))</f>
        <v>837.91159761148151</v>
      </c>
      <c r="D308" s="19">
        <f>IF(M307 &gt; 1, IF(M307-D307&lt;1,(M307+C308),$E$9), 0)</f>
        <v>2684.1081150606951</v>
      </c>
      <c r="E308" s="17">
        <f>IF(D308&lt;M307,IF(M307&lt;1,"",$E$16),IF(D308&lt;E307,0,D308-(M307+C308)))</f>
        <v>0</v>
      </c>
      <c r="F308" s="17"/>
      <c r="G308" s="17"/>
      <c r="H308" s="17"/>
      <c r="I308" s="17"/>
      <c r="J308" s="17"/>
      <c r="K308" s="17">
        <f>IF(K296 &gt; 1, IF(M307&lt;$E$17,(M307-D308+C308),K296), 0)</f>
        <v>0</v>
      </c>
      <c r="L308" s="17">
        <f>IF(M307&lt;1,0,IF((D308+E308+K308)-C308&gt;=(M307),(M307),(D308+E308+K308)-C308))</f>
        <v>1846.1965174492136</v>
      </c>
      <c r="M308" s="18">
        <f>IF(M307-L308&lt;1,0,M307-L308)</f>
        <v>199252.58690930635</v>
      </c>
      <c r="N308" s="17"/>
      <c r="Q308" s="7"/>
      <c r="R308" s="11"/>
      <c r="S308" s="23">
        <f>S307-($S$301-$S$313)/12</f>
        <v>86538.816935298179</v>
      </c>
      <c r="T308" s="13"/>
      <c r="U308" s="10">
        <f>CM302</f>
        <v>0</v>
      </c>
      <c r="V308" s="9"/>
      <c r="W308" s="12">
        <f>SUM($C$38:C308)</f>
        <v>426645.88609075436</v>
      </c>
      <c r="X308" s="11"/>
      <c r="Y308" s="10">
        <f>SUM($CH$30:CH302)</f>
        <v>32940.465450647702</v>
      </c>
      <c r="Z308" s="9"/>
      <c r="AA308" s="9"/>
      <c r="AB308" s="9"/>
      <c r="AG308" s="1" t="s">
        <v>0</v>
      </c>
      <c r="CF308">
        <f>SUM(CF307+1)</f>
        <v>277</v>
      </c>
      <c r="CG308" s="22" t="str">
        <f>IF(CM307&lt;1,"",$CJ$7)</f>
        <v/>
      </c>
      <c r="CH308" s="21" t="str">
        <f>IF(CM307&lt;1,"",(CM307*(CG308*30)/360))</f>
        <v/>
      </c>
      <c r="CI308" s="5" t="str">
        <f>IF(CM307&lt;1,"",$CJ$9)</f>
        <v/>
      </c>
      <c r="CJ308" s="21" t="str">
        <f>IF(CM307&lt;1,"",$CJ$12)</f>
        <v/>
      </c>
      <c r="CK308" s="21">
        <f>IF(CM307&lt;1,0,CK296)</f>
        <v>0</v>
      </c>
      <c r="CL308" s="21">
        <f>IF(CM307&lt;1,0,(CI308+CJ308+CK308)-CH308)</f>
        <v>0</v>
      </c>
      <c r="CM308" s="21">
        <f>IF(CM307-CL308&lt;1,0,CM307-CL308)</f>
        <v>0</v>
      </c>
      <c r="CO308" s="4">
        <f>(CR307*($CO$36*13.85))/360</f>
        <v>703.18399193190191</v>
      </c>
      <c r="CP308" s="5">
        <f>$D$38/2</f>
        <v>1342.0540575303476</v>
      </c>
      <c r="CQ308" s="5">
        <f>CP308-CO308</f>
        <v>638.87006559844565</v>
      </c>
      <c r="CR308" s="4">
        <f>IF(CR307-CQ308&lt;0,0,CR307-CQ308)</f>
        <v>364915.26292427111</v>
      </c>
      <c r="CS308" s="6">
        <f>IF(CR307&lt;1,"",CS307+1)</f>
        <v>271</v>
      </c>
    </row>
    <row r="309" spans="1:97" hidden="1" x14ac:dyDescent="0.25">
      <c r="A309" s="6"/>
      <c r="B309" s="20">
        <f>IF(M308&lt;1,"",$E$7)</f>
        <v>0.05</v>
      </c>
      <c r="C309" s="17">
        <f>IF(M308&lt;1,0,(M308*(B309*30)/360))</f>
        <v>830.21911212210978</v>
      </c>
      <c r="D309" s="19">
        <f>IF(M308 &gt; 1, IF(M308-D308&lt;1,(M308+C309),$E$9), 0)</f>
        <v>2684.1081150606951</v>
      </c>
      <c r="E309" s="17">
        <f>IF(D309&lt;M308,IF(M308&lt;1,"",$E$16),IF(D309&lt;E308,0,D309-(M308+C309)))</f>
        <v>0</v>
      </c>
      <c r="F309" s="17"/>
      <c r="G309" s="17"/>
      <c r="H309" s="17"/>
      <c r="I309" s="17"/>
      <c r="J309" s="17"/>
      <c r="K309" s="17">
        <f>IF(K297 &gt; 1, IF(M308&lt;$E$17,(M308-D309+C309),K297), 0)</f>
        <v>0</v>
      </c>
      <c r="L309" s="17">
        <f>IF(M308&lt;1,0,IF((D309+E309+K309)-C309&gt;=(M308),(M308),(D309+E309+K309)-C309))</f>
        <v>1853.8890029385852</v>
      </c>
      <c r="M309" s="18">
        <f>IF(M308-L309&lt;1,0,M308-L309)</f>
        <v>197398.69790636777</v>
      </c>
      <c r="N309" s="17"/>
      <c r="Q309" s="7"/>
      <c r="R309" s="11"/>
      <c r="S309" s="23">
        <f>S308-($S$301-$S$313)/12</f>
        <v>84005.234859361546</v>
      </c>
      <c r="T309" s="13"/>
      <c r="U309" s="10">
        <f>CM303</f>
        <v>0</v>
      </c>
      <c r="V309" s="9"/>
      <c r="W309" s="12">
        <f>SUM($C$38:C309)</f>
        <v>427476.10520287644</v>
      </c>
      <c r="X309" s="11"/>
      <c r="Y309" s="10">
        <f>SUM($CH$30:CH303)</f>
        <v>32940.465450647702</v>
      </c>
      <c r="Z309" s="9"/>
      <c r="AA309" s="9"/>
      <c r="AB309" s="9"/>
      <c r="AG309" s="1" t="s">
        <v>0</v>
      </c>
      <c r="CF309">
        <f>SUM(CF308+1)</f>
        <v>278</v>
      </c>
      <c r="CG309" s="22" t="str">
        <f>IF(CM308&lt;1,"",$CJ$7)</f>
        <v/>
      </c>
      <c r="CH309" s="21" t="str">
        <f>IF(CM308&lt;1,"",(CM308*(CG309*30)/360))</f>
        <v/>
      </c>
      <c r="CI309" s="5" t="str">
        <f>IF(CM308&lt;1,"",$CJ$9)</f>
        <v/>
      </c>
      <c r="CJ309" s="21" t="str">
        <f>IF(CM308&lt;1,"",$CJ$12)</f>
        <v/>
      </c>
      <c r="CK309" s="21">
        <f>IF(CM308&lt;1,0,CK297)</f>
        <v>0</v>
      </c>
      <c r="CL309" s="21">
        <f>IF(CM308&lt;1,0,(CI309+CJ309+CK309)-CH309)</f>
        <v>0</v>
      </c>
      <c r="CM309" s="21">
        <f>IF(CM308-CL309&lt;1,0,CM308-CL309)</f>
        <v>0</v>
      </c>
      <c r="CO309" s="4">
        <f>(CR308*($CO$36*13.85))/360</f>
        <v>701.95505437516044</v>
      </c>
      <c r="CP309" s="5">
        <f>$D$38/2</f>
        <v>1342.0540575303476</v>
      </c>
      <c r="CQ309" s="5">
        <f>CP309-CO309</f>
        <v>640.09900315518712</v>
      </c>
      <c r="CR309" s="4">
        <f>IF(CR308-CQ309&lt;0,0,CR308-CQ309)</f>
        <v>364275.16392111592</v>
      </c>
      <c r="CS309" s="6">
        <f>IF(CR308&lt;1,"",CS308+1)</f>
        <v>272</v>
      </c>
    </row>
    <row r="310" spans="1:97" hidden="1" x14ac:dyDescent="0.25">
      <c r="A310" s="6"/>
      <c r="B310" s="20">
        <f>IF(M309&lt;1,"",$E$7)</f>
        <v>0.05</v>
      </c>
      <c r="C310" s="17">
        <f>IF(M309&lt;1,0,(M309*(B310*30)/360))</f>
        <v>822.49457460986582</v>
      </c>
      <c r="D310" s="19">
        <f>IF(M309 &gt; 1, IF(M309-D309&lt;1,(M309+C310),$E$9), 0)</f>
        <v>2684.1081150606951</v>
      </c>
      <c r="E310" s="17">
        <f>IF(D310&lt;M309,IF(M309&lt;1,"",$E$16),IF(D310&lt;E309,0,D310-(M309+C310)))</f>
        <v>0</v>
      </c>
      <c r="F310" s="17"/>
      <c r="G310" s="17"/>
      <c r="H310" s="17"/>
      <c r="I310" s="17"/>
      <c r="J310" s="17"/>
      <c r="K310" s="17">
        <f>IF(K298 &gt; 1, IF(M309&lt;$E$17,(M309-D310+C310),K298), 0)</f>
        <v>0</v>
      </c>
      <c r="L310" s="17">
        <f>IF(M309&lt;1,0,IF((D310+E310+K310)-C310&gt;=(M309),(M309),(D310+E310+K310)-C310))</f>
        <v>1861.6135404508293</v>
      </c>
      <c r="M310" s="18">
        <f>IF(M309-L310&lt;1,0,M309-L310)</f>
        <v>195537.08436591693</v>
      </c>
      <c r="N310" s="17"/>
      <c r="Q310" s="7"/>
      <c r="R310" s="11"/>
      <c r="S310" s="23">
        <f>S309-($S$301-$S$313)/12</f>
        <v>81471.652783424914</v>
      </c>
      <c r="T310" s="13"/>
      <c r="U310" s="10">
        <f>CM304</f>
        <v>0</v>
      </c>
      <c r="V310" s="9"/>
      <c r="W310" s="12">
        <f>SUM($C$38:C310)</f>
        <v>428298.59977748629</v>
      </c>
      <c r="X310" s="11"/>
      <c r="Y310" s="10">
        <f>SUM($CH$30:CH304)</f>
        <v>32940.465450647702</v>
      </c>
      <c r="Z310" s="9"/>
      <c r="AA310" s="9"/>
      <c r="AB310" s="9"/>
      <c r="AG310" s="1" t="s">
        <v>0</v>
      </c>
      <c r="CF310">
        <f>SUM(CF309+1)</f>
        <v>279</v>
      </c>
      <c r="CG310" s="22" t="str">
        <f>IF(CM309&lt;1,"",$CJ$7)</f>
        <v/>
      </c>
      <c r="CH310" s="21" t="str">
        <f>IF(CM309&lt;1,"",(CM309*(CG310*30)/360))</f>
        <v/>
      </c>
      <c r="CI310" s="5" t="str">
        <f>IF(CM309&lt;1,"",$CJ$9)</f>
        <v/>
      </c>
      <c r="CJ310" s="21" t="str">
        <f>IF(CM309&lt;1,"",$CJ$12)</f>
        <v/>
      </c>
      <c r="CK310" s="21">
        <f>IF(CM309&lt;1,0,CK298)</f>
        <v>0</v>
      </c>
      <c r="CL310" s="21">
        <f>IF(CM309&lt;1,0,(CI310+CJ310+CK310)-CH310)</f>
        <v>0</v>
      </c>
      <c r="CM310" s="21">
        <f>IF(CM309-CL310&lt;1,0,CM309-CL310)</f>
        <v>0</v>
      </c>
      <c r="CO310" s="4">
        <f>(CR309*($CO$36*13.85))/360</f>
        <v>700.72375282047994</v>
      </c>
      <c r="CP310" s="5">
        <f>$D$38/2</f>
        <v>1342.0540575303476</v>
      </c>
      <c r="CQ310" s="5">
        <f>CP310-CO310</f>
        <v>641.33030470986762</v>
      </c>
      <c r="CR310" s="4">
        <f>IF(CR309-CQ310&lt;0,0,CR309-CQ310)</f>
        <v>363633.83361640607</v>
      </c>
      <c r="CS310" s="6">
        <f>IF(CR309&lt;1,"",CS309+1)</f>
        <v>273</v>
      </c>
    </row>
    <row r="311" spans="1:97" hidden="1" x14ac:dyDescent="0.25">
      <c r="A311" s="6"/>
      <c r="B311" s="20">
        <f>IF(M310&lt;1,"",$E$7)</f>
        <v>0.05</v>
      </c>
      <c r="C311" s="17">
        <f>IF(M310&lt;1,0,(M310*(B311*30)/360))</f>
        <v>814.73785152465393</v>
      </c>
      <c r="D311" s="19">
        <f>IF(M310 &gt; 1, IF(M310-D310&lt;1,(M310+C311),$E$9), 0)</f>
        <v>2684.1081150606951</v>
      </c>
      <c r="E311" s="17">
        <f>IF(D311&lt;M310,IF(M310&lt;1,"",$E$16),IF(D311&lt;E310,0,D311-(M310+C311)))</f>
        <v>0</v>
      </c>
      <c r="F311" s="17"/>
      <c r="G311" s="17"/>
      <c r="H311" s="17"/>
      <c r="I311" s="17"/>
      <c r="J311" s="17"/>
      <c r="K311" s="17">
        <f>IF(K299 &gt; 1, IF(M310&lt;$E$17,(M310-D311+C311),K299), 0)</f>
        <v>0</v>
      </c>
      <c r="L311" s="17">
        <f>IF(M310&lt;1,0,IF((D311+E311+K311)-C311&gt;=(M310),(M310),(D311+E311+K311)-C311))</f>
        <v>1869.3702635360412</v>
      </c>
      <c r="M311" s="18">
        <f>IF(M310-L311&lt;1,0,M310-L311)</f>
        <v>193667.71410238088</v>
      </c>
      <c r="N311" s="17"/>
      <c r="Q311" s="7"/>
      <c r="R311" s="11"/>
      <c r="S311" s="23">
        <f>S310-($S$301-$S$313)/12</f>
        <v>78938.070707488281</v>
      </c>
      <c r="T311" s="13"/>
      <c r="U311" s="10">
        <f>CM305</f>
        <v>0</v>
      </c>
      <c r="V311" s="9"/>
      <c r="W311" s="12">
        <f>SUM($C$38:C311)</f>
        <v>429113.33762901096</v>
      </c>
      <c r="X311" s="11"/>
      <c r="Y311" s="10">
        <f>SUM($CH$30:CH305)</f>
        <v>32940.465450647702</v>
      </c>
      <c r="Z311" s="9"/>
      <c r="AA311" s="9"/>
      <c r="AB311" s="9"/>
      <c r="AG311" s="1" t="s">
        <v>0</v>
      </c>
      <c r="CF311">
        <f>SUM(CF310+1)</f>
        <v>280</v>
      </c>
      <c r="CG311" s="22" t="str">
        <f>IF(CM310&lt;1,"",$CJ$7)</f>
        <v/>
      </c>
      <c r="CH311" s="21" t="str">
        <f>IF(CM310&lt;1,"",(CM310*(CG311*30)/360))</f>
        <v/>
      </c>
      <c r="CI311" s="5" t="str">
        <f>IF(CM310&lt;1,"",$CJ$9)</f>
        <v/>
      </c>
      <c r="CJ311" s="21" t="str">
        <f>IF(CM310&lt;1,"",$CJ$12)</f>
        <v/>
      </c>
      <c r="CK311" s="21">
        <f>IF(CM310&lt;1,0,CK299)</f>
        <v>0</v>
      </c>
      <c r="CL311" s="21">
        <f>IF(CM310&lt;1,0,(CI311+CJ311+CK311)-CH311)</f>
        <v>0</v>
      </c>
      <c r="CM311" s="21">
        <f>IF(CM310-CL311&lt;1,0,CM310-CL311)</f>
        <v>0</v>
      </c>
      <c r="CO311" s="4">
        <f>(CR310*($CO$36*13.85))/360</f>
        <v>699.49008272044784</v>
      </c>
      <c r="CP311" s="5">
        <f>$D$38/2</f>
        <v>1342.0540575303476</v>
      </c>
      <c r="CQ311" s="5">
        <f>CP311-CO311</f>
        <v>642.56397480989972</v>
      </c>
      <c r="CR311" s="4">
        <f>IF(CR310-CQ311&lt;0,0,CR310-CQ311)</f>
        <v>362991.26964159618</v>
      </c>
      <c r="CS311" s="6">
        <f>IF(CR310&lt;1,"",CS310+1)</f>
        <v>274</v>
      </c>
    </row>
    <row r="312" spans="1:97" hidden="1" x14ac:dyDescent="0.25">
      <c r="A312" s="6"/>
      <c r="B312" s="20">
        <f>IF(M311&lt;1,"",$E$7)</f>
        <v>0.05</v>
      </c>
      <c r="C312" s="17">
        <f>IF(M311&lt;1,0,(M311*(B312*30)/360))</f>
        <v>806.94880875992033</v>
      </c>
      <c r="D312" s="19">
        <f>IF(M311 &gt; 1, IF(M311-D311&lt;1,(M311+C312),$E$9), 0)</f>
        <v>2684.1081150606951</v>
      </c>
      <c r="E312" s="17">
        <f>IF(D312&lt;M311,IF(M311&lt;1,"",$E$16),IF(D312&lt;E311,0,D312-(M311+C312)))</f>
        <v>0</v>
      </c>
      <c r="F312" s="17"/>
      <c r="G312" s="17"/>
      <c r="H312" s="17"/>
      <c r="I312" s="17"/>
      <c r="J312" s="17"/>
      <c r="K312" s="17">
        <f>IF(K300 &gt; 1, IF(M311&lt;$E$17,(M311-D312+C312),K300), 0)</f>
        <v>0</v>
      </c>
      <c r="L312" s="17">
        <f>IF(M311&lt;1,0,IF((D312+E312+K312)-C312&gt;=(M311),(M311),(D312+E312+K312)-C312))</f>
        <v>1877.1593063007749</v>
      </c>
      <c r="M312" s="18">
        <f>IF(M311-L312&lt;1,0,M311-L312)</f>
        <v>191790.55479608011</v>
      </c>
      <c r="N312" s="17"/>
      <c r="Q312" s="7"/>
      <c r="R312" s="11"/>
      <c r="S312" s="23">
        <f>S311-($S$301-$S$313)/12</f>
        <v>76404.488631551649</v>
      </c>
      <c r="T312" s="13"/>
      <c r="U312" s="10">
        <f>CM306</f>
        <v>0</v>
      </c>
      <c r="V312" s="9"/>
      <c r="W312" s="12">
        <f>SUM($C$38:C312)</f>
        <v>429920.28643777088</v>
      </c>
      <c r="X312" s="11"/>
      <c r="Y312" s="10">
        <f>SUM($CH$30:CH306)</f>
        <v>32940.465450647702</v>
      </c>
      <c r="Z312" s="9"/>
      <c r="AA312" s="9"/>
      <c r="AB312" s="9"/>
      <c r="AG312" s="1" t="s">
        <v>0</v>
      </c>
      <c r="CF312">
        <f>SUM(CF311+1)</f>
        <v>281</v>
      </c>
      <c r="CG312" s="22" t="str">
        <f>IF(CM311&lt;1,"",$CJ$7)</f>
        <v/>
      </c>
      <c r="CH312" s="21" t="str">
        <f>IF(CM311&lt;1,"",(CM311*(CG312*30)/360))</f>
        <v/>
      </c>
      <c r="CI312" s="5" t="str">
        <f>IF(CM311&lt;1,"",$CJ$9)</f>
        <v/>
      </c>
      <c r="CJ312" s="21" t="str">
        <f>IF(CM311&lt;1,"",$CJ$12)</f>
        <v/>
      </c>
      <c r="CK312" s="21">
        <f>IF(CM311&lt;1,0,CK300)</f>
        <v>0</v>
      </c>
      <c r="CL312" s="21">
        <f>IF(CM311&lt;1,0,(CI312+CJ312+CK312)-CH312)</f>
        <v>0</v>
      </c>
      <c r="CM312" s="21">
        <f>IF(CM311-CL312&lt;1,0,CM311-CL312)</f>
        <v>0</v>
      </c>
      <c r="CO312" s="4">
        <f>(CR311*($CO$36*13.85))/360</f>
        <v>698.25403951890382</v>
      </c>
      <c r="CP312" s="5">
        <f>$D$38/2</f>
        <v>1342.0540575303476</v>
      </c>
      <c r="CQ312" s="5">
        <f>CP312-CO312</f>
        <v>643.80001801144374</v>
      </c>
      <c r="CR312" s="4">
        <f>IF(CR311-CQ312&lt;0,0,CR311-CQ312)</f>
        <v>362347.46962358477</v>
      </c>
      <c r="CS312" s="6">
        <f>IF(CR311&lt;1,"",CS311+1)</f>
        <v>275</v>
      </c>
    </row>
    <row r="313" spans="1:97" hidden="1" x14ac:dyDescent="0.25">
      <c r="A313" s="6"/>
      <c r="B313" s="20">
        <f>IF(M312&lt;1,"",$E$7)</f>
        <v>0.05</v>
      </c>
      <c r="C313" s="17">
        <f>IF(M312&lt;1,0,(M312*(B313*30)/360))</f>
        <v>799.12731165033381</v>
      </c>
      <c r="D313" s="19">
        <f>IF(M312 &gt; 1, IF(M312-D312&lt;1,(M312+C313),$E$9), 0)</f>
        <v>2684.1081150606951</v>
      </c>
      <c r="E313" s="17">
        <f>IF(D313&lt;M312,IF(M312&lt;1,"",$E$16),IF(D313&lt;E312,0,D313-(M312+C313)))</f>
        <v>0</v>
      </c>
      <c r="F313" s="17"/>
      <c r="G313" s="17"/>
      <c r="H313" s="17"/>
      <c r="I313" s="17"/>
      <c r="J313" s="17"/>
      <c r="K313" s="17">
        <f>IF(K301 &gt; 1, IF(M312&lt;$E$17,(M312-D313+C313),K301), 0)</f>
        <v>0</v>
      </c>
      <c r="L313" s="17">
        <f>IF(M312&lt;1,0,IF((D313+E313+K313)-C313&gt;=(M312),(M312),(D313+E313+K313)-C313))</f>
        <v>1884.9808034103612</v>
      </c>
      <c r="M313" s="18">
        <f>IF(M312-L313&lt;1,0,M312-L313)</f>
        <v>189905.57399266976</v>
      </c>
      <c r="N313" s="17"/>
      <c r="Q313" s="7"/>
      <c r="R313" s="11" t="s">
        <v>0</v>
      </c>
      <c r="S313" s="23">
        <f>CR635</f>
        <v>73870.906555614973</v>
      </c>
      <c r="T313" s="13"/>
      <c r="U313" s="10">
        <f>CM307</f>
        <v>0</v>
      </c>
      <c r="V313" s="9"/>
      <c r="W313" s="12">
        <f>SUM($C$38:C313)</f>
        <v>430719.41374942119</v>
      </c>
      <c r="X313" s="11">
        <v>23</v>
      </c>
      <c r="Y313" s="10">
        <f>SUM($CH$30:CH307)</f>
        <v>32940.465450647702</v>
      </c>
      <c r="Z313" s="9"/>
      <c r="AA313" s="9"/>
      <c r="AB313" s="9"/>
      <c r="AG313" s="1" t="s">
        <v>0</v>
      </c>
      <c r="CF313">
        <f>SUM(CF312+1)</f>
        <v>282</v>
      </c>
      <c r="CG313" s="22" t="str">
        <f>IF(CM312&lt;1,"",$CJ$7)</f>
        <v/>
      </c>
      <c r="CH313" s="21" t="str">
        <f>IF(CM312&lt;1,"",(CM312*(CG313*30)/360))</f>
        <v/>
      </c>
      <c r="CI313" s="5" t="str">
        <f>IF(CM312&lt;1,"",$CJ$9)</f>
        <v/>
      </c>
      <c r="CJ313" s="21" t="str">
        <f>IF(CM312&lt;1,"",$CJ$12)</f>
        <v/>
      </c>
      <c r="CK313" s="21">
        <f>IF(CM312&lt;1,0,CK301)</f>
        <v>0</v>
      </c>
      <c r="CL313" s="21">
        <f>IF(CM312&lt;1,0,(CI313+CJ313+CK313)-CH313)</f>
        <v>0</v>
      </c>
      <c r="CM313" s="21">
        <f>IF(CM312-CL313&lt;1,0,CM312-CL313)</f>
        <v>0</v>
      </c>
      <c r="CO313" s="4">
        <f>(CR312*($CO$36*13.85))/360</f>
        <v>697.01561865092344</v>
      </c>
      <c r="CP313" s="5">
        <f>$D$38/2</f>
        <v>1342.0540575303476</v>
      </c>
      <c r="CQ313" s="5">
        <f>CP313-CO313</f>
        <v>645.03843887942412</v>
      </c>
      <c r="CR313" s="4">
        <f>IF(CR312-CQ313&lt;0,0,CR312-CQ313)</f>
        <v>361702.43118470535</v>
      </c>
      <c r="CS313" s="6">
        <f>IF(CR312&lt;1,"",CS312+1)</f>
        <v>276</v>
      </c>
    </row>
    <row r="314" spans="1:97" hidden="1" x14ac:dyDescent="0.25">
      <c r="A314" s="6"/>
      <c r="B314" s="20">
        <f>IF(M313&lt;1,"",$E$7)</f>
        <v>0.05</v>
      </c>
      <c r="C314" s="17">
        <f>IF(M313&lt;1,0,(M313*(B314*30)/360))</f>
        <v>791.27322496945726</v>
      </c>
      <c r="D314" s="19">
        <f>IF(M313 &gt; 1, IF(M313-D313&lt;1,(M313+C314),$E$9), 0)</f>
        <v>2684.1081150606951</v>
      </c>
      <c r="E314" s="17">
        <f>IF(D314&lt;M313,IF(M313&lt;1,"",$E$16),IF(D314&lt;E313,0,D314-(M313+C314)))</f>
        <v>0</v>
      </c>
      <c r="F314" s="17"/>
      <c r="G314" s="17"/>
      <c r="H314" s="17"/>
      <c r="I314" s="17"/>
      <c r="J314" s="17"/>
      <c r="K314" s="17">
        <f>IF(K302 &gt; 1, IF(M313&lt;$E$17,(M313-D314+C314),K302), 0)</f>
        <v>0</v>
      </c>
      <c r="L314" s="17">
        <f>IF(M313&lt;1,0,IF((D314+E314+K314)-C314&gt;=(M313),(M313),(D314+E314+K314)-C314))</f>
        <v>1892.8348900912379</v>
      </c>
      <c r="M314" s="18">
        <f>IF(M313-L314&lt;1,0,M313-L314)</f>
        <v>188012.73910257852</v>
      </c>
      <c r="N314" s="17"/>
      <c r="Q314" s="7"/>
      <c r="R314" s="11"/>
      <c r="S314" s="23">
        <f>S313-($S$313-$S$325)/12</f>
        <v>71207.515913613766</v>
      </c>
      <c r="T314" s="13"/>
      <c r="U314" s="10">
        <f>CM308</f>
        <v>0</v>
      </c>
      <c r="V314" s="9"/>
      <c r="W314" s="12">
        <f>SUM($C$38:C314)</f>
        <v>431510.68697439064</v>
      </c>
      <c r="X314" s="11"/>
      <c r="Y314" s="10">
        <f>SUM($CH$30:CH308)</f>
        <v>32940.465450647702</v>
      </c>
      <c r="Z314" s="9"/>
      <c r="AA314" s="9"/>
      <c r="AB314" s="9"/>
      <c r="AG314" s="1" t="s">
        <v>0</v>
      </c>
      <c r="CF314">
        <f>SUM(CF313+1)</f>
        <v>283</v>
      </c>
      <c r="CG314" s="22" t="str">
        <f>IF(CM313&lt;1,"",$CJ$7)</f>
        <v/>
      </c>
      <c r="CH314" s="21" t="str">
        <f>IF(CM313&lt;1,"",(CM313*(CG314*30)/360))</f>
        <v/>
      </c>
      <c r="CI314" s="5" t="str">
        <f>IF(CM313&lt;1,"",$CJ$9)</f>
        <v/>
      </c>
      <c r="CJ314" s="21" t="str">
        <f>IF(CM313&lt;1,"",$CJ$12)</f>
        <v/>
      </c>
      <c r="CK314" s="21">
        <f>IF(CM313&lt;1,0,CK302)</f>
        <v>0</v>
      </c>
      <c r="CL314" s="21">
        <f>IF(CM313&lt;1,0,(CI314+CJ314+CK314)-CH314)</f>
        <v>0</v>
      </c>
      <c r="CM314" s="21">
        <f>IF(CM313-CL314&lt;1,0,CM313-CL314)</f>
        <v>0</v>
      </c>
      <c r="CO314" s="4">
        <f>(CR313*($CO$36*13.85))/360</f>
        <v>695.77481554280121</v>
      </c>
      <c r="CP314" s="5">
        <f>$D$38/2</f>
        <v>1342.0540575303476</v>
      </c>
      <c r="CQ314" s="5">
        <f>CP314-CO314</f>
        <v>646.27924198754636</v>
      </c>
      <c r="CR314" s="4">
        <f>IF(CR313-CQ314&lt;0,0,CR313-CQ314)</f>
        <v>361056.15194271778</v>
      </c>
      <c r="CS314" s="6">
        <f>IF(CR313&lt;1,"",CS313+1)</f>
        <v>277</v>
      </c>
    </row>
    <row r="315" spans="1:97" hidden="1" x14ac:dyDescent="0.25">
      <c r="A315" s="6"/>
      <c r="B315" s="20">
        <f>IF(M314&lt;1,"",$E$7)</f>
        <v>0.05</v>
      </c>
      <c r="C315" s="17">
        <f>IF(M314&lt;1,0,(M314*(B315*30)/360))</f>
        <v>783.38641292741056</v>
      </c>
      <c r="D315" s="19">
        <f>IF(M314 &gt; 1, IF(M314-D314&lt;1,(M314+C315),$E$9), 0)</f>
        <v>2684.1081150606951</v>
      </c>
      <c r="E315" s="17">
        <f>IF(D315&lt;M314,IF(M314&lt;1,"",$E$16),IF(D315&lt;E314,0,D315-(M314+C315)))</f>
        <v>0</v>
      </c>
      <c r="F315" s="17"/>
      <c r="G315" s="17"/>
      <c r="H315" s="17"/>
      <c r="I315" s="17"/>
      <c r="J315" s="17"/>
      <c r="K315" s="17">
        <f>IF(K303 &gt; 1, IF(M314&lt;$E$17,(M314-D315+C315),K303), 0)</f>
        <v>0</v>
      </c>
      <c r="L315" s="17">
        <f>IF(M314&lt;1,0,IF((D315+E315+K315)-C315&gt;=(M314),(M314),(D315+E315+K315)-C315))</f>
        <v>1900.7217021332845</v>
      </c>
      <c r="M315" s="18">
        <f>IF(M314-L315&lt;1,0,M314-L315)</f>
        <v>186112.01740044524</v>
      </c>
      <c r="N315" s="17"/>
      <c r="Q315" s="7"/>
      <c r="R315" s="11"/>
      <c r="S315" s="23">
        <f>S314-($S$313-$S$325)/12</f>
        <v>68544.12527161256</v>
      </c>
      <c r="T315" s="13"/>
      <c r="U315" s="10">
        <f>CM309</f>
        <v>0</v>
      </c>
      <c r="V315" s="9"/>
      <c r="W315" s="12">
        <f>SUM($C$38:C315)</f>
        <v>432294.07338731806</v>
      </c>
      <c r="X315" s="11"/>
      <c r="Y315" s="10">
        <f>SUM($CH$30:CH309)</f>
        <v>32940.465450647702</v>
      </c>
      <c r="Z315" s="9"/>
      <c r="AA315" s="9"/>
      <c r="AB315" s="9"/>
      <c r="AG315" s="1" t="s">
        <v>0</v>
      </c>
      <c r="CF315">
        <f>SUM(CF314+1)</f>
        <v>284</v>
      </c>
      <c r="CG315" s="22" t="str">
        <f>IF(CM314&lt;1,"",$CJ$7)</f>
        <v/>
      </c>
      <c r="CH315" s="21" t="str">
        <f>IF(CM314&lt;1,"",(CM314*(CG315*30)/360))</f>
        <v/>
      </c>
      <c r="CI315" s="5" t="str">
        <f>IF(CM314&lt;1,"",$CJ$9)</f>
        <v/>
      </c>
      <c r="CJ315" s="21" t="str">
        <f>IF(CM314&lt;1,"",$CJ$12)</f>
        <v/>
      </c>
      <c r="CK315" s="21">
        <f>IF(CM314&lt;1,0,CK303)</f>
        <v>0</v>
      </c>
      <c r="CL315" s="21">
        <f>IF(CM314&lt;1,0,(CI315+CJ315+CK315)-CH315)</f>
        <v>0</v>
      </c>
      <c r="CM315" s="21">
        <f>IF(CM314-CL315&lt;1,0,CM314-CL315)</f>
        <v>0</v>
      </c>
      <c r="CO315" s="4">
        <f>(CR314*($CO$36*13.85))/360</f>
        <v>694.53162561203351</v>
      </c>
      <c r="CP315" s="5">
        <f>$D$38/2</f>
        <v>1342.0540575303476</v>
      </c>
      <c r="CQ315" s="5">
        <f>CP315-CO315</f>
        <v>647.52243191831406</v>
      </c>
      <c r="CR315" s="4">
        <f>IF(CR314-CQ315&lt;0,0,CR314-CQ315)</f>
        <v>360408.62951079948</v>
      </c>
      <c r="CS315" s="6">
        <f>IF(CR314&lt;1,"",CS314+1)</f>
        <v>278</v>
      </c>
    </row>
    <row r="316" spans="1:97" hidden="1" x14ac:dyDescent="0.25">
      <c r="A316" s="6"/>
      <c r="B316" s="20">
        <f>IF(M315&lt;1,"",$E$7)</f>
        <v>0.05</v>
      </c>
      <c r="C316" s="17">
        <f>IF(M315&lt;1,0,(M315*(B316*30)/360))</f>
        <v>775.46673916852194</v>
      </c>
      <c r="D316" s="19">
        <f>IF(M315 &gt; 1, IF(M315-D315&lt;1,(M315+C316),$E$9), 0)</f>
        <v>2684.1081150606951</v>
      </c>
      <c r="E316" s="17">
        <f>IF(D316&lt;M315,IF(M315&lt;1,"",$E$16),IF(D316&lt;E315,0,D316-(M315+C316)))</f>
        <v>0</v>
      </c>
      <c r="F316" s="17"/>
      <c r="G316" s="17"/>
      <c r="H316" s="17"/>
      <c r="I316" s="17"/>
      <c r="J316" s="17"/>
      <c r="K316" s="17">
        <f>IF(K304 &gt; 1, IF(M315&lt;$E$17,(M315-D316+C316),K304), 0)</f>
        <v>0</v>
      </c>
      <c r="L316" s="17">
        <f>IF(M315&lt;1,0,IF((D316+E316+K316)-C316&gt;=(M315),(M315),(D316+E316+K316)-C316))</f>
        <v>1908.6413758921731</v>
      </c>
      <c r="M316" s="18">
        <f>IF(M315-L316&lt;1,0,M315-L316)</f>
        <v>184203.37602455306</v>
      </c>
      <c r="N316" s="17"/>
      <c r="Q316" s="7"/>
      <c r="R316" s="11"/>
      <c r="S316" s="23">
        <f>S315-($S$313-$S$325)/12</f>
        <v>65880.734629611354</v>
      </c>
      <c r="T316" s="13"/>
      <c r="U316" s="10">
        <f>CM310</f>
        <v>0</v>
      </c>
      <c r="V316" s="9"/>
      <c r="W316" s="12">
        <f>SUM($C$38:C316)</f>
        <v>433069.54012648656</v>
      </c>
      <c r="X316" s="11"/>
      <c r="Y316" s="10">
        <f>SUM($CH$30:CH310)</f>
        <v>32940.465450647702</v>
      </c>
      <c r="Z316" s="9"/>
      <c r="AA316" s="9"/>
      <c r="AB316" s="9"/>
      <c r="AG316" s="1" t="s">
        <v>0</v>
      </c>
      <c r="CF316">
        <f>SUM(CF315+1)</f>
        <v>285</v>
      </c>
      <c r="CG316" s="22" t="str">
        <f>IF(CM315&lt;1,"",$CJ$7)</f>
        <v/>
      </c>
      <c r="CH316" s="21" t="str">
        <f>IF(CM315&lt;1,"",(CM315*(CG316*30)/360))</f>
        <v/>
      </c>
      <c r="CI316" s="5" t="str">
        <f>IF(CM315&lt;1,"",$CJ$9)</f>
        <v/>
      </c>
      <c r="CJ316" s="21" t="str">
        <f>IF(CM315&lt;1,"",$CJ$12)</f>
        <v/>
      </c>
      <c r="CK316" s="21">
        <f>IF(CM315&lt;1,0,CK304)</f>
        <v>0</v>
      </c>
      <c r="CL316" s="21">
        <f>IF(CM315&lt;1,0,(CI316+CJ316+CK316)-CH316)</f>
        <v>0</v>
      </c>
      <c r="CM316" s="21">
        <f>IF(CM315-CL316&lt;1,0,CM315-CL316)</f>
        <v>0</v>
      </c>
      <c r="CO316" s="4">
        <f>(CR315*($CO$36*13.85))/360</f>
        <v>693.2860442673018</v>
      </c>
      <c r="CP316" s="5">
        <f>$D$38/2</f>
        <v>1342.0540575303476</v>
      </c>
      <c r="CQ316" s="5">
        <f>CP316-CO316</f>
        <v>648.76801326304576</v>
      </c>
      <c r="CR316" s="4">
        <f>IF(CR315-CQ316&lt;0,0,CR315-CQ316)</f>
        <v>359759.86149753642</v>
      </c>
      <c r="CS316" s="6">
        <f>IF(CR315&lt;1,"",CS315+1)</f>
        <v>279</v>
      </c>
    </row>
    <row r="317" spans="1:97" hidden="1" x14ac:dyDescent="0.25">
      <c r="A317" s="6"/>
      <c r="B317" s="20">
        <f>IF(M316&lt;1,"",$E$7)</f>
        <v>0.05</v>
      </c>
      <c r="C317" s="17">
        <f>IF(M316&lt;1,0,(M316*(B317*30)/360))</f>
        <v>767.51406676897102</v>
      </c>
      <c r="D317" s="19">
        <f>IF(M316 &gt; 1, IF(M316-D316&lt;1,(M316+C317),$E$9), 0)</f>
        <v>2684.1081150606951</v>
      </c>
      <c r="E317" s="17">
        <f>IF(D317&lt;M316,IF(M316&lt;1,"",$E$16),IF(D317&lt;E316,0,D317-(M316+C317)))</f>
        <v>0</v>
      </c>
      <c r="F317" s="17"/>
      <c r="G317" s="17"/>
      <c r="H317" s="17"/>
      <c r="I317" s="17"/>
      <c r="J317" s="17"/>
      <c r="K317" s="17">
        <f>IF(K305 &gt; 1, IF(M316&lt;$E$17,(M316-D317+C317),K305), 0)</f>
        <v>0</v>
      </c>
      <c r="L317" s="17">
        <f>IF(M316&lt;1,0,IF((D317+E317+K317)-C317&gt;=(M316),(M316),(D317+E317+K317)-C317))</f>
        <v>1916.594048291724</v>
      </c>
      <c r="M317" s="18">
        <f>IF(M316-L317&lt;1,0,M316-L317)</f>
        <v>182286.78197626132</v>
      </c>
      <c r="N317" s="17"/>
      <c r="Q317" s="7"/>
      <c r="R317" s="11"/>
      <c r="S317" s="23">
        <f>S316-($S$313-$S$325)/12</f>
        <v>63217.343987610147</v>
      </c>
      <c r="T317" s="13"/>
      <c r="U317" s="10">
        <f>CM311</f>
        <v>0</v>
      </c>
      <c r="V317" s="9"/>
      <c r="W317" s="12">
        <f>SUM($C$38:C317)</f>
        <v>433837.05419325555</v>
      </c>
      <c r="X317" s="11"/>
      <c r="Y317" s="10">
        <f>SUM($CH$30:CH311)</f>
        <v>32940.465450647702</v>
      </c>
      <c r="Z317" s="9"/>
      <c r="AA317" s="9"/>
      <c r="AB317" s="9"/>
      <c r="AG317" s="1" t="s">
        <v>0</v>
      </c>
      <c r="CF317">
        <f>SUM(CF316+1)</f>
        <v>286</v>
      </c>
      <c r="CG317" s="22" t="str">
        <f>IF(CM316&lt;1,"",$CJ$7)</f>
        <v/>
      </c>
      <c r="CH317" s="21" t="str">
        <f>IF(CM316&lt;1,"",(CM316*(CG317*30)/360))</f>
        <v/>
      </c>
      <c r="CI317" s="5" t="str">
        <f>IF(CM316&lt;1,"",$CJ$9)</f>
        <v/>
      </c>
      <c r="CJ317" s="21" t="str">
        <f>IF(CM316&lt;1,"",$CJ$12)</f>
        <v/>
      </c>
      <c r="CK317" s="21">
        <f>IF(CM316&lt;1,0,CK305)</f>
        <v>0</v>
      </c>
      <c r="CL317" s="21">
        <f>IF(CM316&lt;1,0,(CI317+CJ317+CK317)-CH317)</f>
        <v>0</v>
      </c>
      <c r="CM317" s="21">
        <f>IF(CM316-CL317&lt;1,0,CM316-CL317)</f>
        <v>0</v>
      </c>
      <c r="CO317" s="4">
        <f>(CR316*($CO$36*13.85))/360</f>
        <v>692.03806690845545</v>
      </c>
      <c r="CP317" s="5">
        <f>$D$38/2</f>
        <v>1342.0540575303476</v>
      </c>
      <c r="CQ317" s="5">
        <f>CP317-CO317</f>
        <v>650.01599062189212</v>
      </c>
      <c r="CR317" s="4">
        <f>IF(CR316-CQ317&lt;0,0,CR316-CQ317)</f>
        <v>359109.84550691454</v>
      </c>
      <c r="CS317" s="6">
        <f>IF(CR316&lt;1,"",CS316+1)</f>
        <v>280</v>
      </c>
    </row>
    <row r="318" spans="1:97" hidden="1" x14ac:dyDescent="0.25">
      <c r="A318" s="6"/>
      <c r="B318" s="20">
        <f>IF(M317&lt;1,"",$E$7)</f>
        <v>0.05</v>
      </c>
      <c r="C318" s="17">
        <f>IF(M317&lt;1,0,(M317*(B318*30)/360))</f>
        <v>759.5282582344222</v>
      </c>
      <c r="D318" s="19">
        <f>IF(M317 &gt; 1, IF(M317-D317&lt;1,(M317+C318),$E$9), 0)</f>
        <v>2684.1081150606951</v>
      </c>
      <c r="E318" s="17">
        <f>IF(D318&lt;M317,IF(M317&lt;1,"",$E$16),IF(D318&lt;E317,0,D318-(M317+C318)))</f>
        <v>0</v>
      </c>
      <c r="F318" s="17"/>
      <c r="G318" s="17"/>
      <c r="H318" s="17"/>
      <c r="I318" s="17"/>
      <c r="J318" s="17"/>
      <c r="K318" s="17">
        <f>IF(K306 &gt; 1, IF(M317&lt;$E$17,(M317-D318+C318),K306), 0)</f>
        <v>0</v>
      </c>
      <c r="L318" s="17">
        <f>IF(M317&lt;1,0,IF((D318+E318+K318)-C318&gt;=(M317),(M317),(D318+E318+K318)-C318))</f>
        <v>1924.579856826273</v>
      </c>
      <c r="M318" s="18">
        <f>IF(M317-L318&lt;1,0,M317-L318)</f>
        <v>180362.20211943504</v>
      </c>
      <c r="N318" s="17"/>
      <c r="Q318" s="7"/>
      <c r="R318" s="11"/>
      <c r="S318" s="23">
        <f>S317-($S$313-$S$325)/12</f>
        <v>60553.953345608941</v>
      </c>
      <c r="T318" s="13"/>
      <c r="U318" s="10">
        <f>CM312</f>
        <v>0</v>
      </c>
      <c r="V318" s="9"/>
      <c r="W318" s="12">
        <f>SUM($C$38:C318)</f>
        <v>434596.58245148999</v>
      </c>
      <c r="X318" s="11"/>
      <c r="Y318" s="10">
        <f>SUM($CH$30:CH312)</f>
        <v>32940.465450647702</v>
      </c>
      <c r="Z318" s="9"/>
      <c r="AA318" s="9"/>
      <c r="AB318" s="9"/>
      <c r="AG318" s="1" t="s">
        <v>0</v>
      </c>
      <c r="CF318">
        <f>SUM(CF317+1)</f>
        <v>287</v>
      </c>
      <c r="CG318" s="22" t="str">
        <f>IF(CM317&lt;1,"",$CJ$7)</f>
        <v/>
      </c>
      <c r="CH318" s="21" t="str">
        <f>IF(CM317&lt;1,"",(CM317*(CG318*30)/360))</f>
        <v/>
      </c>
      <c r="CI318" s="5" t="str">
        <f>IF(CM317&lt;1,"",$CJ$9)</f>
        <v/>
      </c>
      <c r="CJ318" s="21" t="str">
        <f>IF(CM317&lt;1,"",$CJ$12)</f>
        <v/>
      </c>
      <c r="CK318" s="21">
        <f>IF(CM317&lt;1,0,CK306)</f>
        <v>0</v>
      </c>
      <c r="CL318" s="21">
        <f>IF(CM317&lt;1,0,(CI318+CJ318+CK318)-CH318)</f>
        <v>0</v>
      </c>
      <c r="CM318" s="21">
        <f>IF(CM317-CL318&lt;1,0,CM317-CL318)</f>
        <v>0</v>
      </c>
      <c r="CO318" s="4">
        <f>(CR317*($CO$36*13.85))/360</f>
        <v>690.78768892649532</v>
      </c>
      <c r="CP318" s="5">
        <f>$D$38/2</f>
        <v>1342.0540575303476</v>
      </c>
      <c r="CQ318" s="5">
        <f>CP318-CO318</f>
        <v>651.26636860385224</v>
      </c>
      <c r="CR318" s="4">
        <f>IF(CR317-CQ318&lt;0,0,CR317-CQ318)</f>
        <v>358458.57913831068</v>
      </c>
      <c r="CS318" s="6">
        <f>IF(CR317&lt;1,"",CS317+1)</f>
        <v>281</v>
      </c>
    </row>
    <row r="319" spans="1:97" hidden="1" x14ac:dyDescent="0.25">
      <c r="A319" s="6"/>
      <c r="B319" s="20">
        <f>IF(M318&lt;1,"",$E$7)</f>
        <v>0.05</v>
      </c>
      <c r="C319" s="17">
        <f>IF(M318&lt;1,0,(M318*(B319*30)/360))</f>
        <v>751.50917549764597</v>
      </c>
      <c r="D319" s="19">
        <f>IF(M318 &gt; 1, IF(M318-D318&lt;1,(M318+C319),$E$9), 0)</f>
        <v>2684.1081150606951</v>
      </c>
      <c r="E319" s="17">
        <f>IF(D319&lt;M318,IF(M318&lt;1,"",$E$16),IF(D319&lt;E318,0,D319-(M318+C319)))</f>
        <v>0</v>
      </c>
      <c r="F319" s="17"/>
      <c r="G319" s="17"/>
      <c r="H319" s="17"/>
      <c r="I319" s="17"/>
      <c r="J319" s="17"/>
      <c r="K319" s="17">
        <f>IF(K307 &gt; 1, IF(M318&lt;$E$17,(M318-D319+C319),K307), 0)</f>
        <v>0</v>
      </c>
      <c r="L319" s="17">
        <f>IF(M318&lt;1,0,IF((D319+E319+K319)-C319&gt;=(M318),(M318),(D319+E319+K319)-C319))</f>
        <v>1932.598939563049</v>
      </c>
      <c r="M319" s="18">
        <f>IF(M318-L319&lt;1,0,M318-L319)</f>
        <v>178429.60317987198</v>
      </c>
      <c r="N319" s="17"/>
      <c r="Q319" s="7"/>
      <c r="R319" s="11"/>
      <c r="S319" s="23">
        <f>S318-($S$313-$S$325)/12</f>
        <v>57890.562703607735</v>
      </c>
      <c r="T319" s="13"/>
      <c r="U319" s="10">
        <f>CM313</f>
        <v>0</v>
      </c>
      <c r="V319" s="9"/>
      <c r="W319" s="12">
        <f>SUM($C$38:C319)</f>
        <v>435348.09162698762</v>
      </c>
      <c r="X319" s="11"/>
      <c r="Y319" s="10">
        <f>SUM($CH$30:CH313)</f>
        <v>32940.465450647702</v>
      </c>
      <c r="Z319" s="9"/>
      <c r="AA319" s="9"/>
      <c r="AB319" s="9"/>
      <c r="AG319" s="1" t="s">
        <v>0</v>
      </c>
      <c r="CF319">
        <f>SUM(CF318+1)</f>
        <v>288</v>
      </c>
      <c r="CG319" s="22" t="str">
        <f>IF(CM318&lt;1,"",$CJ$7)</f>
        <v/>
      </c>
      <c r="CH319" s="21" t="str">
        <f>IF(CM318&lt;1,"",(CM318*(CG319*30)/360))</f>
        <v/>
      </c>
      <c r="CI319" s="5" t="str">
        <f>IF(CM318&lt;1,"",$CJ$9)</f>
        <v/>
      </c>
      <c r="CJ319" s="21" t="str">
        <f>IF(CM318&lt;1,"",$CJ$12)</f>
        <v/>
      </c>
      <c r="CK319" s="21">
        <f>IF(CM318&lt;1,0,CK307)</f>
        <v>0</v>
      </c>
      <c r="CL319" s="21">
        <f>IF(CM318&lt;1,0,(CI319+CJ319+CK319)-CH319)</f>
        <v>0</v>
      </c>
      <c r="CM319" s="21">
        <f>IF(CM318-CL319&lt;1,0,CM318-CL319)</f>
        <v>0</v>
      </c>
      <c r="CO319" s="4">
        <f>(CR318*($CO$36*13.85))/360</f>
        <v>689.53490570355598</v>
      </c>
      <c r="CP319" s="5">
        <f>$D$38/2</f>
        <v>1342.0540575303476</v>
      </c>
      <c r="CQ319" s="5">
        <f>CP319-CO319</f>
        <v>652.51915182679159</v>
      </c>
      <c r="CR319" s="4">
        <f>IF(CR318-CQ319&lt;0,0,CR318-CQ319)</f>
        <v>357806.05998648389</v>
      </c>
      <c r="CS319" s="6">
        <f>IF(CR318&lt;1,"",CS318+1)</f>
        <v>282</v>
      </c>
    </row>
    <row r="320" spans="1:97" hidden="1" x14ac:dyDescent="0.25">
      <c r="A320" s="6"/>
      <c r="B320" s="20">
        <f>IF(M319&lt;1,"",$E$7)</f>
        <v>0.05</v>
      </c>
      <c r="C320" s="17">
        <f>IF(M319&lt;1,0,(M319*(B320*30)/360))</f>
        <v>743.45667991613311</v>
      </c>
      <c r="D320" s="19">
        <f>IF(M319 &gt; 1, IF(M319-D319&lt;1,(M319+C320),$E$9), 0)</f>
        <v>2684.1081150606951</v>
      </c>
      <c r="E320" s="17">
        <f>IF(D320&lt;M319,IF(M319&lt;1,"",$E$16),IF(D320&lt;E319,0,D320-(M319+C320)))</f>
        <v>0</v>
      </c>
      <c r="F320" s="17"/>
      <c r="G320" s="17"/>
      <c r="H320" s="17"/>
      <c r="I320" s="17"/>
      <c r="J320" s="17"/>
      <c r="K320" s="17">
        <f>IF(K308 &gt; 1, IF(M319&lt;$E$17,(M319-D320+C320),K308), 0)</f>
        <v>0</v>
      </c>
      <c r="L320" s="17">
        <f>IF(M319&lt;1,0,IF((D320+E320+K320)-C320&gt;=(M319),(M319),(D320+E320+K320)-C320))</f>
        <v>1940.6514351445621</v>
      </c>
      <c r="M320" s="18">
        <f>IF(M319-L320&lt;1,0,M319-L320)</f>
        <v>176488.95174472741</v>
      </c>
      <c r="N320" s="17"/>
      <c r="Q320" s="7"/>
      <c r="R320" s="11"/>
      <c r="S320" s="23">
        <f>S319-($S$313-$S$325)/12</f>
        <v>55227.172061606529</v>
      </c>
      <c r="T320" s="13"/>
      <c r="U320" s="10">
        <f>CM314</f>
        <v>0</v>
      </c>
      <c r="V320" s="9"/>
      <c r="W320" s="12">
        <f>SUM($C$38:C320)</f>
        <v>436091.54830690374</v>
      </c>
      <c r="X320" s="11"/>
      <c r="Y320" s="10">
        <f>SUM($CH$30:CH314)</f>
        <v>32940.465450647702</v>
      </c>
      <c r="Z320" s="9"/>
      <c r="AA320" s="9"/>
      <c r="AB320" s="9"/>
      <c r="AG320" s="1" t="s">
        <v>0</v>
      </c>
      <c r="CF320">
        <f>SUM(CF319+1)</f>
        <v>289</v>
      </c>
      <c r="CG320" s="22" t="str">
        <f>IF(CM319&lt;1,"",$CJ$7)</f>
        <v/>
      </c>
      <c r="CH320" s="21" t="str">
        <f>IF(CM319&lt;1,"",(CM319*(CG320*30)/360))</f>
        <v/>
      </c>
      <c r="CI320" s="5" t="str">
        <f>IF(CM319&lt;1,"",$CJ$9)</f>
        <v/>
      </c>
      <c r="CJ320" s="21" t="str">
        <f>IF(CM319&lt;1,"",$CJ$12)</f>
        <v/>
      </c>
      <c r="CK320" s="21">
        <f>IF(CM319&lt;1,0,CK308)</f>
        <v>0</v>
      </c>
      <c r="CL320" s="21">
        <f>IF(CM319&lt;1,0,(CI320+CJ320+CK320)-CH320)</f>
        <v>0</v>
      </c>
      <c r="CM320" s="21">
        <f>IF(CM319-CL320&lt;1,0,CM319-CL320)</f>
        <v>0</v>
      </c>
      <c r="CO320" s="4">
        <f>(CR319*($CO$36*13.85))/360</f>
        <v>688.27971261288917</v>
      </c>
      <c r="CP320" s="5">
        <f>$D$38/2</f>
        <v>1342.0540575303476</v>
      </c>
      <c r="CQ320" s="5">
        <f>CP320-CO320</f>
        <v>653.77434491745839</v>
      </c>
      <c r="CR320" s="4">
        <f>IF(CR319-CQ320&lt;0,0,CR319-CQ320)</f>
        <v>357152.28564156644</v>
      </c>
      <c r="CS320" s="6">
        <f>IF(CR319&lt;1,"",CS319+1)</f>
        <v>283</v>
      </c>
    </row>
    <row r="321" spans="1:97" hidden="1" x14ac:dyDescent="0.25">
      <c r="A321" s="6"/>
      <c r="B321" s="20">
        <f>IF(M320&lt;1,"",$E$7)</f>
        <v>0.05</v>
      </c>
      <c r="C321" s="17">
        <f>IF(M320&lt;1,0,(M320*(B321*30)/360))</f>
        <v>735.37063226969747</v>
      </c>
      <c r="D321" s="19">
        <f>IF(M320 &gt; 1, IF(M320-D320&lt;1,(M320+C321),$E$9), 0)</f>
        <v>2684.1081150606951</v>
      </c>
      <c r="E321" s="17">
        <f>IF(D321&lt;M320,IF(M320&lt;1,"",$E$16),IF(D321&lt;E320,0,D321-(M320+C321)))</f>
        <v>0</v>
      </c>
      <c r="F321" s="17"/>
      <c r="G321" s="17"/>
      <c r="H321" s="17"/>
      <c r="I321" s="17"/>
      <c r="J321" s="17"/>
      <c r="K321" s="17">
        <f>IF(K309 &gt; 1, IF(M320&lt;$E$17,(M320-D321+C321),K309), 0)</f>
        <v>0</v>
      </c>
      <c r="L321" s="17">
        <f>IF(M320&lt;1,0,IF((D321+E321+K321)-C321&gt;=(M320),(M320),(D321+E321+K321)-C321))</f>
        <v>1948.7374827909975</v>
      </c>
      <c r="M321" s="18">
        <f>IF(M320-L321&lt;1,0,M320-L321)</f>
        <v>174540.2142619364</v>
      </c>
      <c r="N321" s="17"/>
      <c r="Q321" s="7"/>
      <c r="R321" s="11"/>
      <c r="S321" s="23">
        <f>S320-($S$313-$S$325)/12</f>
        <v>52563.781419605322</v>
      </c>
      <c r="T321" s="13"/>
      <c r="U321" s="10">
        <f>CM315</f>
        <v>0</v>
      </c>
      <c r="V321" s="9"/>
      <c r="W321" s="12">
        <f>SUM($C$38:C321)</f>
        <v>436826.91893917345</v>
      </c>
      <c r="X321" s="11"/>
      <c r="Y321" s="10">
        <f>SUM($CH$30:CH315)</f>
        <v>32940.465450647702</v>
      </c>
      <c r="Z321" s="9"/>
      <c r="AA321" s="9"/>
      <c r="AB321" s="9"/>
      <c r="AG321" s="1" t="s">
        <v>0</v>
      </c>
      <c r="CF321">
        <f>SUM(CF320+1)</f>
        <v>290</v>
      </c>
      <c r="CG321" s="22" t="str">
        <f>IF(CM320&lt;1,"",$CJ$7)</f>
        <v/>
      </c>
      <c r="CH321" s="21" t="str">
        <f>IF(CM320&lt;1,"",(CM320*(CG321*30)/360))</f>
        <v/>
      </c>
      <c r="CI321" s="5" t="str">
        <f>IF(CM320&lt;1,"",$CJ$9)</f>
        <v/>
      </c>
      <c r="CJ321" s="21" t="str">
        <f>IF(CM320&lt;1,"",$CJ$12)</f>
        <v/>
      </c>
      <c r="CK321" s="21">
        <f>IF(CM320&lt;1,0,CK309)</f>
        <v>0</v>
      </c>
      <c r="CL321" s="21">
        <f>IF(CM320&lt;1,0,(CI321+CJ321+CK321)-CH321)</f>
        <v>0</v>
      </c>
      <c r="CM321" s="21">
        <f>IF(CM320-CL321&lt;1,0,CM320-CL321)</f>
        <v>0</v>
      </c>
      <c r="CO321" s="4">
        <f>(CR320*($CO$36*13.85))/360</f>
        <v>687.02210501884656</v>
      </c>
      <c r="CP321" s="5">
        <f>$D$38/2</f>
        <v>1342.0540575303476</v>
      </c>
      <c r="CQ321" s="5">
        <f>CP321-CO321</f>
        <v>655.031952511501</v>
      </c>
      <c r="CR321" s="4">
        <f>IF(CR320-CQ321&lt;0,0,CR320-CQ321)</f>
        <v>356497.25368905492</v>
      </c>
      <c r="CS321" s="6">
        <f>IF(CR320&lt;1,"",CS320+1)</f>
        <v>284</v>
      </c>
    </row>
    <row r="322" spans="1:97" hidden="1" x14ac:dyDescent="0.25">
      <c r="A322" s="6"/>
      <c r="B322" s="20">
        <f>IF(M321&lt;1,"",$E$7)</f>
        <v>0.05</v>
      </c>
      <c r="C322" s="17">
        <f>IF(M321&lt;1,0,(M321*(B322*30)/360))</f>
        <v>727.2508927580684</v>
      </c>
      <c r="D322" s="19">
        <f>IF(M321 &gt; 1, IF(M321-D321&lt;1,(M321+C322),$E$9), 0)</f>
        <v>2684.1081150606951</v>
      </c>
      <c r="E322" s="17">
        <f>IF(D322&lt;M321,IF(M321&lt;1,"",$E$16),IF(D322&lt;E321,0,D322-(M321+C322)))</f>
        <v>0</v>
      </c>
      <c r="F322" s="17"/>
      <c r="G322" s="17"/>
      <c r="H322" s="17"/>
      <c r="I322" s="17"/>
      <c r="J322" s="17"/>
      <c r="K322" s="17">
        <f>IF(K310 &gt; 1, IF(M321&lt;$E$17,(M321-D322+C322),K310), 0)</f>
        <v>0</v>
      </c>
      <c r="L322" s="17">
        <f>IF(M321&lt;1,0,IF((D322+E322+K322)-C322&gt;=(M321),(M321),(D322+E322+K322)-C322))</f>
        <v>1956.8572223026267</v>
      </c>
      <c r="M322" s="18">
        <f>IF(M321-L322&lt;1,0,M321-L322)</f>
        <v>172583.35703963379</v>
      </c>
      <c r="N322" s="17"/>
      <c r="Q322" s="7"/>
      <c r="R322" s="11"/>
      <c r="S322" s="23">
        <f>S321-($S$313-$S$325)/12</f>
        <v>49900.390777604116</v>
      </c>
      <c r="T322" s="13"/>
      <c r="U322" s="10">
        <f>CM316</f>
        <v>0</v>
      </c>
      <c r="V322" s="9"/>
      <c r="W322" s="12">
        <f>SUM($C$38:C322)</f>
        <v>437554.16983193153</v>
      </c>
      <c r="X322" s="11"/>
      <c r="Y322" s="10">
        <f>SUM($CH$30:CH316)</f>
        <v>32940.465450647702</v>
      </c>
      <c r="Z322" s="9"/>
      <c r="AA322" s="9"/>
      <c r="AB322" s="9"/>
      <c r="AG322" s="1" t="s">
        <v>0</v>
      </c>
      <c r="CF322">
        <f>SUM(CF321+1)</f>
        <v>291</v>
      </c>
      <c r="CG322" s="22" t="str">
        <f>IF(CM321&lt;1,"",$CJ$7)</f>
        <v/>
      </c>
      <c r="CH322" s="21" t="str">
        <f>IF(CM321&lt;1,"",(CM321*(CG322*30)/360))</f>
        <v/>
      </c>
      <c r="CI322" s="5" t="str">
        <f>IF(CM321&lt;1,"",$CJ$9)</f>
        <v/>
      </c>
      <c r="CJ322" s="21" t="str">
        <f>IF(CM321&lt;1,"",$CJ$12)</f>
        <v/>
      </c>
      <c r="CK322" s="21">
        <f>IF(CM321&lt;1,0,CK310)</f>
        <v>0</v>
      </c>
      <c r="CL322" s="21">
        <f>IF(CM321&lt;1,0,(CI322+CJ322+CK322)-CH322)</f>
        <v>0</v>
      </c>
      <c r="CM322" s="21">
        <f>IF(CM321-CL322&lt;1,0,CM321-CL322)</f>
        <v>0</v>
      </c>
      <c r="CO322" s="4">
        <f>(CR321*($CO$36*13.85))/360</f>
        <v>685.76207827686267</v>
      </c>
      <c r="CP322" s="5">
        <f>$D$38/2</f>
        <v>1342.0540575303476</v>
      </c>
      <c r="CQ322" s="5">
        <f>CP322-CO322</f>
        <v>656.2919792534849</v>
      </c>
      <c r="CR322" s="4">
        <f>IF(CR321-CQ322&lt;0,0,CR321-CQ322)</f>
        <v>355840.96170980146</v>
      </c>
      <c r="CS322" s="6">
        <f>IF(CR321&lt;1,"",CS321+1)</f>
        <v>285</v>
      </c>
    </row>
    <row r="323" spans="1:97" hidden="1" x14ac:dyDescent="0.25">
      <c r="A323" s="6"/>
      <c r="B323" s="20">
        <f>IF(M322&lt;1,"",$E$7)</f>
        <v>0.05</v>
      </c>
      <c r="C323" s="17">
        <f>IF(M322&lt;1,0,(M322*(B323*30)/360))</f>
        <v>719.09732099847417</v>
      </c>
      <c r="D323" s="19">
        <f>IF(M322 &gt; 1, IF(M322-D322&lt;1,(M322+C323),$E$9), 0)</f>
        <v>2684.1081150606951</v>
      </c>
      <c r="E323" s="17">
        <f>IF(D323&lt;M322,IF(M322&lt;1,"",$E$16),IF(D323&lt;E322,0,D323-(M322+C323)))</f>
        <v>0</v>
      </c>
      <c r="F323" s="17"/>
      <c r="G323" s="17"/>
      <c r="H323" s="17"/>
      <c r="I323" s="17"/>
      <c r="J323" s="17"/>
      <c r="K323" s="17">
        <f>IF(K311 &gt; 1, IF(M322&lt;$E$17,(M322-D323+C323),K311), 0)</f>
        <v>0</v>
      </c>
      <c r="L323" s="17">
        <f>IF(M322&lt;1,0,IF((D323+E323+K323)-C323&gt;=(M322),(M322),(D323+E323+K323)-C323))</f>
        <v>1965.0107940622211</v>
      </c>
      <c r="M323" s="18">
        <f>IF(M322-L323&lt;1,0,M322-L323)</f>
        <v>170618.34624557156</v>
      </c>
      <c r="N323" s="17"/>
      <c r="Q323" s="7"/>
      <c r="R323" s="11"/>
      <c r="S323" s="23">
        <f>S322-($S$313-$S$325)/12</f>
        <v>47237.00013560291</v>
      </c>
      <c r="T323" s="13"/>
      <c r="U323" s="10">
        <f>CM317</f>
        <v>0</v>
      </c>
      <c r="V323" s="9"/>
      <c r="W323" s="12">
        <f>SUM($C$38:C323)</f>
        <v>438273.26715293003</v>
      </c>
      <c r="X323" s="11"/>
      <c r="Y323" s="10">
        <f>SUM($CH$30:CH317)</f>
        <v>32940.465450647702</v>
      </c>
      <c r="Z323" s="9"/>
      <c r="AA323" s="9"/>
      <c r="AB323" s="9"/>
      <c r="AG323" s="1" t="s">
        <v>0</v>
      </c>
      <c r="CF323">
        <f>SUM(CF322+1)</f>
        <v>292</v>
      </c>
      <c r="CG323" s="22" t="str">
        <f>IF(CM322&lt;1,"",$CJ$7)</f>
        <v/>
      </c>
      <c r="CH323" s="21" t="str">
        <f>IF(CM322&lt;1,"",(CM322*(CG323*30)/360))</f>
        <v/>
      </c>
      <c r="CI323" s="5" t="str">
        <f>IF(CM322&lt;1,"",$CJ$9)</f>
        <v/>
      </c>
      <c r="CJ323" s="21" t="str">
        <f>IF(CM322&lt;1,"",$CJ$12)</f>
        <v/>
      </c>
      <c r="CK323" s="21">
        <f>IF(CM322&lt;1,0,CK311)</f>
        <v>0</v>
      </c>
      <c r="CL323" s="21">
        <f>IF(CM322&lt;1,0,(CI323+CJ323+CK323)-CH323)</f>
        <v>0</v>
      </c>
      <c r="CM323" s="21">
        <f>IF(CM322-CL323&lt;1,0,CM322-CL323)</f>
        <v>0</v>
      </c>
      <c r="CO323" s="4">
        <f>(CR322*($CO$36*13.85))/360</f>
        <v>684.49962773343759</v>
      </c>
      <c r="CP323" s="5">
        <f>$D$38/2</f>
        <v>1342.0540575303476</v>
      </c>
      <c r="CQ323" s="5">
        <f>CP323-CO323</f>
        <v>657.55442979690997</v>
      </c>
      <c r="CR323" s="4">
        <f>IF(CR322-CQ323&lt;0,0,CR322-CQ323)</f>
        <v>355183.40728000453</v>
      </c>
      <c r="CS323" s="6">
        <f>IF(CR322&lt;1,"",CS322+1)</f>
        <v>286</v>
      </c>
    </row>
    <row r="324" spans="1:97" hidden="1" x14ac:dyDescent="0.25">
      <c r="A324" s="6"/>
      <c r="B324" s="20">
        <f>IF(M323&lt;1,"",$E$7)</f>
        <v>0.05</v>
      </c>
      <c r="C324" s="17">
        <f>IF(M323&lt;1,0,(M323*(B324*30)/360))</f>
        <v>710.90977602321482</v>
      </c>
      <c r="D324" s="19">
        <f>IF(M323 &gt; 1, IF(M323-D323&lt;1,(M323+C324),$E$9), 0)</f>
        <v>2684.1081150606951</v>
      </c>
      <c r="E324" s="17">
        <f>IF(D324&lt;M323,IF(M323&lt;1,"",$E$16),IF(D324&lt;E323,0,D324-(M323+C324)))</f>
        <v>0</v>
      </c>
      <c r="F324" s="17"/>
      <c r="G324" s="17"/>
      <c r="H324" s="17"/>
      <c r="I324" s="17"/>
      <c r="J324" s="17"/>
      <c r="K324" s="17">
        <f>IF(K312 &gt; 1, IF(M323&lt;$E$17,(M323-D324+C324),K312), 0)</f>
        <v>0</v>
      </c>
      <c r="L324" s="17">
        <f>IF(M323&lt;1,0,IF((D324+E324+K324)-C324&gt;=(M323),(M323),(D324+E324+K324)-C324))</f>
        <v>1973.1983390374803</v>
      </c>
      <c r="M324" s="18">
        <f>IF(M323-L324&lt;1,0,M323-L324)</f>
        <v>168645.14790653408</v>
      </c>
      <c r="N324" s="17"/>
      <c r="Q324" s="7"/>
      <c r="R324" s="11"/>
      <c r="S324" s="23">
        <f>S323-($S$313-$S$325)/12</f>
        <v>44573.609493601703</v>
      </c>
      <c r="T324" s="13"/>
      <c r="U324" s="10">
        <f>CM318</f>
        <v>0</v>
      </c>
      <c r="V324" s="9"/>
      <c r="W324" s="12">
        <f>SUM($C$38:C324)</f>
        <v>438984.17692895327</v>
      </c>
      <c r="X324" s="11"/>
      <c r="Y324" s="10">
        <f>SUM($CH$30:CH318)</f>
        <v>32940.465450647702</v>
      </c>
      <c r="Z324" s="9"/>
      <c r="AA324" s="9"/>
      <c r="AB324" s="9"/>
      <c r="AG324" s="1" t="s">
        <v>0</v>
      </c>
      <c r="CF324">
        <f>SUM(CF323+1)</f>
        <v>293</v>
      </c>
      <c r="CG324" s="22" t="str">
        <f>IF(CM323&lt;1,"",$CJ$7)</f>
        <v/>
      </c>
      <c r="CH324" s="21" t="str">
        <f>IF(CM323&lt;1,"",(CM323*(CG324*30)/360))</f>
        <v/>
      </c>
      <c r="CI324" s="5" t="str">
        <f>IF(CM323&lt;1,"",$CJ$9)</f>
        <v/>
      </c>
      <c r="CJ324" s="21" t="str">
        <f>IF(CM323&lt;1,"",$CJ$12)</f>
        <v/>
      </c>
      <c r="CK324" s="21">
        <f>IF(CM323&lt;1,0,CK312)</f>
        <v>0</v>
      </c>
      <c r="CL324" s="21">
        <f>IF(CM323&lt;1,0,(CI324+CJ324+CK324)-CH324)</f>
        <v>0</v>
      </c>
      <c r="CM324" s="21">
        <f>IF(CM323-CL324&lt;1,0,CM323-CL324)</f>
        <v>0</v>
      </c>
      <c r="CO324" s="4">
        <f>(CR323*($CO$36*13.85))/360</f>
        <v>683.23474872611973</v>
      </c>
      <c r="CP324" s="5">
        <f>$D$38/2</f>
        <v>1342.0540575303476</v>
      </c>
      <c r="CQ324" s="5">
        <f>CP324-CO324</f>
        <v>658.81930880422783</v>
      </c>
      <c r="CR324" s="4">
        <f>IF(CR323-CQ324&lt;0,0,CR323-CQ324)</f>
        <v>354524.58797120029</v>
      </c>
      <c r="CS324" s="6">
        <f>IF(CR323&lt;1,"",CS323+1)</f>
        <v>287</v>
      </c>
    </row>
    <row r="325" spans="1:97" hidden="1" x14ac:dyDescent="0.25">
      <c r="A325" s="6"/>
      <c r="B325" s="20">
        <f>IF(M324&lt;1,"",$E$7)</f>
        <v>0.05</v>
      </c>
      <c r="C325" s="17">
        <f>IF(M324&lt;1,0,(M324*(B325*30)/360))</f>
        <v>702.68811627722539</v>
      </c>
      <c r="D325" s="19">
        <f>IF(M324 &gt; 1, IF(M324-D324&lt;1,(M324+C325),$E$9), 0)</f>
        <v>2684.1081150606951</v>
      </c>
      <c r="E325" s="17">
        <f>IF(D325&lt;M324,IF(M324&lt;1,"",$E$16),IF(D325&lt;E324,0,D325-(M324+C325)))</f>
        <v>0</v>
      </c>
      <c r="F325" s="17"/>
      <c r="G325" s="17"/>
      <c r="H325" s="17"/>
      <c r="I325" s="17"/>
      <c r="J325" s="17"/>
      <c r="K325" s="17">
        <f>IF(K313 &gt; 1, IF(M324&lt;$E$17,(M324-D325+C325),K313), 0)</f>
        <v>0</v>
      </c>
      <c r="L325" s="17">
        <f>IF(M324&lt;1,0,IF((D325+E325+K325)-C325&gt;=(M324),(M324),(D325+E325+K325)-C325))</f>
        <v>1981.4199987834697</v>
      </c>
      <c r="M325" s="18">
        <f>IF(M324-L325&lt;1,0,M324-L325)</f>
        <v>166663.72790775061</v>
      </c>
      <c r="N325" s="17"/>
      <c r="Q325" s="7"/>
      <c r="R325" s="11" t="s">
        <v>0</v>
      </c>
      <c r="S325" s="23">
        <f>CR661</f>
        <v>41910.218851600461</v>
      </c>
      <c r="T325" s="13"/>
      <c r="U325" s="10">
        <f>CM319</f>
        <v>0</v>
      </c>
      <c r="V325" s="9"/>
      <c r="W325" s="12">
        <f>SUM($C$38:C325)</f>
        <v>439686.86504523049</v>
      </c>
      <c r="X325" s="11">
        <v>24</v>
      </c>
      <c r="Y325" s="10">
        <f>SUM($CH$30:CH319)</f>
        <v>32940.465450647702</v>
      </c>
      <c r="Z325" s="9"/>
      <c r="AA325" s="9"/>
      <c r="AB325" s="9"/>
      <c r="AG325" s="1" t="s">
        <v>0</v>
      </c>
      <c r="CF325">
        <f>SUM(CF324+1)</f>
        <v>294</v>
      </c>
      <c r="CG325" s="22" t="str">
        <f>IF(CM324&lt;1,"",$CJ$7)</f>
        <v/>
      </c>
      <c r="CH325" s="21" t="str">
        <f>IF(CM324&lt;1,"",(CM324*(CG325*30)/360))</f>
        <v/>
      </c>
      <c r="CI325" s="5" t="str">
        <f>IF(CM324&lt;1,"",$CJ$9)</f>
        <v/>
      </c>
      <c r="CJ325" s="21" t="str">
        <f>IF(CM324&lt;1,"",$CJ$12)</f>
        <v/>
      </c>
      <c r="CK325" s="21">
        <f>IF(CM324&lt;1,0,CK313)</f>
        <v>0</v>
      </c>
      <c r="CL325" s="21">
        <f>IF(CM324&lt;1,0,(CI325+CJ325+CK325)-CH325)</f>
        <v>0</v>
      </c>
      <c r="CM325" s="21">
        <f>IF(CM324-CL325&lt;1,0,CM324-CL325)</f>
        <v>0</v>
      </c>
      <c r="CO325" s="4">
        <f>(CR324*($CO$36*13.85))/360</f>
        <v>681.96743658348953</v>
      </c>
      <c r="CP325" s="5">
        <f>$D$38/2</f>
        <v>1342.0540575303476</v>
      </c>
      <c r="CQ325" s="5">
        <f>CP325-CO325</f>
        <v>660.08662094685803</v>
      </c>
      <c r="CR325" s="4">
        <f>IF(CR324-CQ325&lt;0,0,CR324-CQ325)</f>
        <v>353864.50135025341</v>
      </c>
      <c r="CS325" s="6">
        <f>IF(CR324&lt;1,"",CS324+1)</f>
        <v>288</v>
      </c>
    </row>
    <row r="326" spans="1:97" hidden="1" x14ac:dyDescent="0.25">
      <c r="A326" s="6"/>
      <c r="B326" s="20">
        <f>IF(M325&lt;1,"",$E$7)</f>
        <v>0.05</v>
      </c>
      <c r="C326" s="17">
        <f>IF(M325&lt;1,0,(M325*(B326*30)/360))</f>
        <v>694.4321996156275</v>
      </c>
      <c r="D326" s="19">
        <f>IF(M325 &gt; 1, IF(M325-D325&lt;1,(M325+C326),$E$9), 0)</f>
        <v>2684.1081150606951</v>
      </c>
      <c r="E326" s="17">
        <f>IF(D326&lt;M325,IF(M325&lt;1,"",$E$16),IF(D326&lt;E325,0,D326-(M325+C326)))</f>
        <v>0</v>
      </c>
      <c r="F326" s="17"/>
      <c r="G326" s="17"/>
      <c r="H326" s="17"/>
      <c r="I326" s="17"/>
      <c r="J326" s="17"/>
      <c r="K326" s="17">
        <f>IF(K314 &gt; 1, IF(M325&lt;$E$17,(M325-D326+C326),K314), 0)</f>
        <v>0</v>
      </c>
      <c r="L326" s="17">
        <f>IF(M325&lt;1,0,IF((D326+E326+K326)-C326&gt;=(M325),(M325),(D326+E326+K326)-C326))</f>
        <v>1989.6759154450676</v>
      </c>
      <c r="M326" s="18">
        <f>IF(M325-L326&lt;1,0,M325-L326)</f>
        <v>164674.05199230555</v>
      </c>
      <c r="N326" s="17"/>
      <c r="Q326" s="7"/>
      <c r="R326" s="11"/>
      <c r="S326" s="23">
        <f>S325-($S$325-$S$337)/12</f>
        <v>39110.368876628891</v>
      </c>
      <c r="T326" s="13"/>
      <c r="U326" s="10">
        <f>CM320</f>
        <v>0</v>
      </c>
      <c r="V326" s="9"/>
      <c r="W326" s="12">
        <f>SUM($C$38:C326)</f>
        <v>440381.29724484612</v>
      </c>
      <c r="X326" s="11"/>
      <c r="Y326" s="10">
        <f>SUM($CH$30:CH320)</f>
        <v>32940.465450647702</v>
      </c>
      <c r="Z326" s="9"/>
      <c r="AA326" s="9"/>
      <c r="AB326" s="9"/>
      <c r="AG326" s="1" t="s">
        <v>0</v>
      </c>
      <c r="CF326">
        <f>SUM(CF325+1)</f>
        <v>295</v>
      </c>
      <c r="CG326" s="22" t="str">
        <f>IF(CM325&lt;1,"",$CJ$7)</f>
        <v/>
      </c>
      <c r="CH326" s="21" t="str">
        <f>IF(CM325&lt;1,"",(CM325*(CG326*30)/360))</f>
        <v/>
      </c>
      <c r="CI326" s="5" t="str">
        <f>IF(CM325&lt;1,"",$CJ$9)</f>
        <v/>
      </c>
      <c r="CJ326" s="21" t="str">
        <f>IF(CM325&lt;1,"",$CJ$12)</f>
        <v/>
      </c>
      <c r="CK326" s="21">
        <f>IF(CM325&lt;1,0,CK314)</f>
        <v>0</v>
      </c>
      <c r="CL326" s="21">
        <f>IF(CM325&lt;1,0,(CI326+CJ326+CK326)-CH326)</f>
        <v>0</v>
      </c>
      <c r="CM326" s="21">
        <f>IF(CM325-CL326&lt;1,0,CM325-CL326)</f>
        <v>0</v>
      </c>
      <c r="CO326" s="4">
        <f>(CR325*($CO$36*13.85))/360</f>
        <v>680.69768662514025</v>
      </c>
      <c r="CP326" s="5">
        <f>$D$38/2</f>
        <v>1342.0540575303476</v>
      </c>
      <c r="CQ326" s="5">
        <f>CP326-CO326</f>
        <v>661.35637090520731</v>
      </c>
      <c r="CR326" s="4">
        <f>IF(CR325-CQ326&lt;0,0,CR325-CQ326)</f>
        <v>353203.14497934823</v>
      </c>
      <c r="CS326" s="6">
        <f>IF(CR325&lt;1,"",CS325+1)</f>
        <v>289</v>
      </c>
    </row>
    <row r="327" spans="1:97" hidden="1" x14ac:dyDescent="0.25">
      <c r="A327" s="6"/>
      <c r="B327" s="20">
        <f>IF(M326&lt;1,"",$E$7)</f>
        <v>0.05</v>
      </c>
      <c r="C327" s="17">
        <f>IF(M326&lt;1,0,(M326*(B327*30)/360))</f>
        <v>686.1418833012732</v>
      </c>
      <c r="D327" s="19">
        <f>IF(M326 &gt; 1, IF(M326-D326&lt;1,(M326+C327),$E$9), 0)</f>
        <v>2684.1081150606951</v>
      </c>
      <c r="E327" s="17">
        <f>IF(D327&lt;M326,IF(M326&lt;1,"",$E$16),IF(D327&lt;E326,0,D327-(M326+C327)))</f>
        <v>0</v>
      </c>
      <c r="F327" s="17"/>
      <c r="G327" s="17"/>
      <c r="H327" s="17"/>
      <c r="I327" s="17"/>
      <c r="J327" s="17"/>
      <c r="K327" s="17">
        <f>IF(K315 &gt; 1, IF(M326&lt;$E$17,(M326-D327+C327),K315), 0)</f>
        <v>0</v>
      </c>
      <c r="L327" s="17">
        <f>IF(M326&lt;1,0,IF((D327+E327+K327)-C327&gt;=(M326),(M326),(D327+E327+K327)-C327))</f>
        <v>1997.966231759422</v>
      </c>
      <c r="M327" s="18">
        <f>IF(M326-L327&lt;1,0,M326-L327)</f>
        <v>162676.08576054612</v>
      </c>
      <c r="N327" s="17"/>
      <c r="Q327" s="7"/>
      <c r="R327" s="11"/>
      <c r="S327" s="23">
        <f>S326-($S$325-$S$337)/12</f>
        <v>36310.51890165732</v>
      </c>
      <c r="T327" s="13"/>
      <c r="U327" s="10">
        <f>CM321</f>
        <v>0</v>
      </c>
      <c r="V327" s="9"/>
      <c r="W327" s="12">
        <f>SUM($C$38:C327)</f>
        <v>441067.43912814738</v>
      </c>
      <c r="X327" s="11"/>
      <c r="Y327" s="10">
        <f>SUM($CH$30:CH321)</f>
        <v>32940.465450647702</v>
      </c>
      <c r="Z327" s="9"/>
      <c r="AA327" s="9"/>
      <c r="AB327" s="9"/>
      <c r="AG327" s="1" t="s">
        <v>0</v>
      </c>
      <c r="CF327">
        <f>SUM(CF326+1)</f>
        <v>296</v>
      </c>
      <c r="CG327" s="22" t="str">
        <f>IF(CM326&lt;1,"",$CJ$7)</f>
        <v/>
      </c>
      <c r="CH327" s="21" t="str">
        <f>IF(CM326&lt;1,"",(CM326*(CG327*30)/360))</f>
        <v/>
      </c>
      <c r="CI327" s="5" t="str">
        <f>IF(CM326&lt;1,"",$CJ$9)</f>
        <v/>
      </c>
      <c r="CJ327" s="21" t="str">
        <f>IF(CM326&lt;1,"",$CJ$12)</f>
        <v/>
      </c>
      <c r="CK327" s="21">
        <f>IF(CM326&lt;1,0,CK315)</f>
        <v>0</v>
      </c>
      <c r="CL327" s="21">
        <f>IF(CM326&lt;1,0,(CI327+CJ327+CK327)-CH327)</f>
        <v>0</v>
      </c>
      <c r="CM327" s="21">
        <f>IF(CM326-CL327&lt;1,0,CM326-CL327)</f>
        <v>0</v>
      </c>
      <c r="CO327" s="4">
        <f>(CR326*($CO$36*13.85))/360</f>
        <v>679.42549416166298</v>
      </c>
      <c r="CP327" s="5">
        <f>$D$38/2</f>
        <v>1342.0540575303476</v>
      </c>
      <c r="CQ327" s="5">
        <f>CP327-CO327</f>
        <v>662.62856336868458</v>
      </c>
      <c r="CR327" s="4">
        <f>IF(CR326-CQ327&lt;0,0,CR326-CQ327)</f>
        <v>352540.51641597954</v>
      </c>
      <c r="CS327" s="6">
        <f>IF(CR326&lt;1,"",CS326+1)</f>
        <v>290</v>
      </c>
    </row>
    <row r="328" spans="1:97" hidden="1" x14ac:dyDescent="0.25">
      <c r="A328" s="6"/>
      <c r="B328" s="20">
        <f>IF(M327&lt;1,"",$E$7)</f>
        <v>0.05</v>
      </c>
      <c r="C328" s="17">
        <f>IF(M327&lt;1,0,(M327*(B328*30)/360))</f>
        <v>677.8170240022755</v>
      </c>
      <c r="D328" s="19">
        <f>IF(M327 &gt; 1, IF(M327-D327&lt;1,(M327+C328),$E$9), 0)</f>
        <v>2684.1081150606951</v>
      </c>
      <c r="E328" s="17">
        <f>IF(D328&lt;M327,IF(M327&lt;1,"",$E$16),IF(D328&lt;E327,0,D328-(M327+C328)))</f>
        <v>0</v>
      </c>
      <c r="F328" s="17"/>
      <c r="G328" s="17"/>
      <c r="H328" s="17"/>
      <c r="I328" s="17"/>
      <c r="J328" s="17"/>
      <c r="K328" s="17">
        <f>IF(K316 &gt; 1, IF(M327&lt;$E$17,(M327-D328+C328),K316), 0)</f>
        <v>0</v>
      </c>
      <c r="L328" s="17">
        <f>IF(M327&lt;1,0,IF((D328+E328+K328)-C328&gt;=(M327),(M327),(D328+E328+K328)-C328))</f>
        <v>2006.2910910584196</v>
      </c>
      <c r="M328" s="18">
        <f>IF(M327-L328&lt;1,0,M327-L328)</f>
        <v>160669.79466948769</v>
      </c>
      <c r="N328" s="17"/>
      <c r="Q328" s="7"/>
      <c r="R328" s="11"/>
      <c r="S328" s="23">
        <f>S327-($S$325-$S$337)/12</f>
        <v>33510.66892668575</v>
      </c>
      <c r="T328" s="13"/>
      <c r="U328" s="10">
        <f>CM322</f>
        <v>0</v>
      </c>
      <c r="V328" s="9"/>
      <c r="W328" s="12">
        <f>SUM($C$38:C328)</f>
        <v>441745.25615214964</v>
      </c>
      <c r="X328" s="11"/>
      <c r="Y328" s="10">
        <f>SUM($CH$30:CH322)</f>
        <v>32940.465450647702</v>
      </c>
      <c r="Z328" s="9"/>
      <c r="AA328" s="9"/>
      <c r="AB328" s="9"/>
      <c r="AG328" s="1" t="s">
        <v>0</v>
      </c>
      <c r="CF328">
        <f>SUM(CF327+1)</f>
        <v>297</v>
      </c>
      <c r="CG328" s="22" t="str">
        <f>IF(CM327&lt;1,"",$CJ$7)</f>
        <v/>
      </c>
      <c r="CH328" s="21" t="str">
        <f>IF(CM327&lt;1,"",(CM327*(CG328*30)/360))</f>
        <v/>
      </c>
      <c r="CI328" s="5" t="str">
        <f>IF(CM327&lt;1,"",$CJ$9)</f>
        <v/>
      </c>
      <c r="CJ328" s="21" t="str">
        <f>IF(CM327&lt;1,"",$CJ$12)</f>
        <v/>
      </c>
      <c r="CK328" s="21">
        <f>IF(CM327&lt;1,0,CK316)</f>
        <v>0</v>
      </c>
      <c r="CL328" s="21">
        <f>IF(CM327&lt;1,0,(CI328+CJ328+CK328)-CH328)</f>
        <v>0</v>
      </c>
      <c r="CM328" s="21">
        <f>IF(CM327-CL328&lt;1,0,CM327-CL328)</f>
        <v>0</v>
      </c>
      <c r="CO328" s="4">
        <f>(CR327*($CO$36*13.85))/360</f>
        <v>678.15085449462731</v>
      </c>
      <c r="CP328" s="5">
        <f>$D$38/2</f>
        <v>1342.0540575303476</v>
      </c>
      <c r="CQ328" s="5">
        <f>CP328-CO328</f>
        <v>663.90320303572025</v>
      </c>
      <c r="CR328" s="4">
        <f>IF(CR327-CQ328&lt;0,0,CR327-CQ328)</f>
        <v>351876.61321294383</v>
      </c>
      <c r="CS328" s="6">
        <f>IF(CR327&lt;1,"",CS327+1)</f>
        <v>291</v>
      </c>
    </row>
    <row r="329" spans="1:97" hidden="1" x14ac:dyDescent="0.25">
      <c r="A329" s="6"/>
      <c r="B329" s="20">
        <f>IF(M328&lt;1,"",$E$7)</f>
        <v>0.05</v>
      </c>
      <c r="C329" s="17">
        <f>IF(M328&lt;1,0,(M328*(B329*30)/360))</f>
        <v>669.45747778953205</v>
      </c>
      <c r="D329" s="19">
        <f>IF(M328 &gt; 1, IF(M328-D328&lt;1,(M328+C329),$E$9), 0)</f>
        <v>2684.1081150606951</v>
      </c>
      <c r="E329" s="17">
        <f>IF(D329&lt;M328,IF(M328&lt;1,"",$E$16),IF(D329&lt;E328,0,D329-(M328+C329)))</f>
        <v>0</v>
      </c>
      <c r="F329" s="17"/>
      <c r="G329" s="17"/>
      <c r="H329" s="17"/>
      <c r="I329" s="17"/>
      <c r="J329" s="17"/>
      <c r="K329" s="17">
        <f>IF(K317 &gt; 1, IF(M328&lt;$E$17,(M328-D329+C329),K317), 0)</f>
        <v>0</v>
      </c>
      <c r="L329" s="17">
        <f>IF(M328&lt;1,0,IF((D329+E329+K329)-C329&gt;=(M328),(M328),(D329+E329+K329)-C329))</f>
        <v>2014.6506372711631</v>
      </c>
      <c r="M329" s="18">
        <f>IF(M328-L329&lt;1,0,M328-L329)</f>
        <v>158655.14403221651</v>
      </c>
      <c r="N329" s="17"/>
      <c r="Q329" s="7"/>
      <c r="R329" s="11"/>
      <c r="S329" s="23">
        <f>S328-($S$325-$S$337)/12</f>
        <v>30710.818951714176</v>
      </c>
      <c r="T329" s="13"/>
      <c r="U329" s="10">
        <f>CM323</f>
        <v>0</v>
      </c>
      <c r="V329" s="9"/>
      <c r="W329" s="12">
        <f>SUM($C$38:C329)</f>
        <v>442414.71362993919</v>
      </c>
      <c r="X329" s="11"/>
      <c r="Y329" s="10">
        <f>SUM($CH$30:CH323)</f>
        <v>32940.465450647702</v>
      </c>
      <c r="Z329" s="9"/>
      <c r="AA329" s="9"/>
      <c r="AB329" s="9"/>
      <c r="AG329" s="1" t="s">
        <v>0</v>
      </c>
      <c r="CF329">
        <f>SUM(CF328+1)</f>
        <v>298</v>
      </c>
      <c r="CG329" s="22" t="str">
        <f>IF(CM328&lt;1,"",$CJ$7)</f>
        <v/>
      </c>
      <c r="CH329" s="21" t="str">
        <f>IF(CM328&lt;1,"",(CM328*(CG329*30)/360))</f>
        <v/>
      </c>
      <c r="CI329" s="5" t="str">
        <f>IF(CM328&lt;1,"",$CJ$9)</f>
        <v/>
      </c>
      <c r="CJ329" s="21" t="str">
        <f>IF(CM328&lt;1,"",$CJ$12)</f>
        <v/>
      </c>
      <c r="CK329" s="21">
        <f>IF(CM328&lt;1,0,CK317)</f>
        <v>0</v>
      </c>
      <c r="CL329" s="21">
        <f>IF(CM328&lt;1,0,(CI329+CJ329+CK329)-CH329)</f>
        <v>0</v>
      </c>
      <c r="CM329" s="21">
        <f>IF(CM328-CL329&lt;1,0,CM328-CL329)</f>
        <v>0</v>
      </c>
      <c r="CO329" s="4">
        <f>(CR328*($CO$36*13.85))/360</f>
        <v>676.87376291656551</v>
      </c>
      <c r="CP329" s="5">
        <f>$D$38/2</f>
        <v>1342.0540575303476</v>
      </c>
      <c r="CQ329" s="5">
        <f>CP329-CO329</f>
        <v>665.18029461378205</v>
      </c>
      <c r="CR329" s="4">
        <f>IF(CR328-CQ329&lt;0,0,CR328-CQ329)</f>
        <v>351211.43291833007</v>
      </c>
      <c r="CS329" s="6">
        <f>IF(CR328&lt;1,"",CS328+1)</f>
        <v>292</v>
      </c>
    </row>
    <row r="330" spans="1:97" hidden="1" x14ac:dyDescent="0.25">
      <c r="A330" s="6"/>
      <c r="B330" s="20">
        <f>IF(M329&lt;1,"",$E$7)</f>
        <v>0.05</v>
      </c>
      <c r="C330" s="17">
        <f>IF(M329&lt;1,0,(M329*(B330*30)/360))</f>
        <v>661.06310013423547</v>
      </c>
      <c r="D330" s="19">
        <f>IF(M329 &gt; 1, IF(M329-D329&lt;1,(M329+C330),$E$9), 0)</f>
        <v>2684.1081150606951</v>
      </c>
      <c r="E330" s="17">
        <f>IF(D330&lt;M329,IF(M329&lt;1,"",$E$16),IF(D330&lt;E329,0,D330-(M329+C330)))</f>
        <v>0</v>
      </c>
      <c r="F330" s="17"/>
      <c r="G330" s="17"/>
      <c r="H330" s="17"/>
      <c r="I330" s="17"/>
      <c r="J330" s="17"/>
      <c r="K330" s="17">
        <f>IF(K318 &gt; 1, IF(M329&lt;$E$17,(M329-D330+C330),K318), 0)</f>
        <v>0</v>
      </c>
      <c r="L330" s="17">
        <f>IF(M329&lt;1,0,IF((D330+E330+K330)-C330&gt;=(M329),(M329),(D330+E330+K330)-C330))</f>
        <v>2023.0450149264598</v>
      </c>
      <c r="M330" s="18">
        <f>IF(M329-L330&lt;1,0,M329-L330)</f>
        <v>156632.09901729005</v>
      </c>
      <c r="N330" s="17"/>
      <c r="Q330" s="7"/>
      <c r="R330" s="11"/>
      <c r="S330" s="23">
        <f>S329-($S$325-$S$337)/12</f>
        <v>27910.968976742603</v>
      </c>
      <c r="T330" s="13"/>
      <c r="U330" s="10">
        <f>CM324</f>
        <v>0</v>
      </c>
      <c r="V330" s="9"/>
      <c r="W330" s="12">
        <f>SUM($C$38:C330)</f>
        <v>443075.77673007344</v>
      </c>
      <c r="X330" s="11"/>
      <c r="Y330" s="10">
        <f>SUM($CH$30:CH324)</f>
        <v>32940.465450647702</v>
      </c>
      <c r="Z330" s="9"/>
      <c r="AA330" s="9"/>
      <c r="AB330" s="9"/>
      <c r="AG330" s="1" t="s">
        <v>0</v>
      </c>
      <c r="CF330">
        <f>SUM(CF329+1)</f>
        <v>299</v>
      </c>
      <c r="CG330" s="22" t="str">
        <f>IF(CM329&lt;1,"",$CJ$7)</f>
        <v/>
      </c>
      <c r="CH330" s="21" t="str">
        <f>IF(CM329&lt;1,"",(CM329*(CG330*30)/360))</f>
        <v/>
      </c>
      <c r="CI330" s="5" t="str">
        <f>IF(CM329&lt;1,"",$CJ$9)</f>
        <v/>
      </c>
      <c r="CJ330" s="21" t="str">
        <f>IF(CM329&lt;1,"",$CJ$12)</f>
        <v/>
      </c>
      <c r="CK330" s="21">
        <f>IF(CM329&lt;1,0,CK318)</f>
        <v>0</v>
      </c>
      <c r="CL330" s="21">
        <f>IF(CM329&lt;1,0,(CI330+CJ330+CK330)-CH330)</f>
        <v>0</v>
      </c>
      <c r="CM330" s="21">
        <f>IF(CM329-CL330&lt;1,0,CM329-CL330)</f>
        <v>0</v>
      </c>
      <c r="CO330" s="4">
        <f>(CR329*($CO$36*13.85))/360</f>
        <v>675.59421471095436</v>
      </c>
      <c r="CP330" s="5">
        <f>$D$38/2</f>
        <v>1342.0540575303476</v>
      </c>
      <c r="CQ330" s="5">
        <f>CP330-CO330</f>
        <v>666.4598428193932</v>
      </c>
      <c r="CR330" s="4">
        <f>IF(CR329-CQ330&lt;0,0,CR329-CQ330)</f>
        <v>350544.9730755107</v>
      </c>
      <c r="CS330" s="6">
        <f>IF(CR329&lt;1,"",CS329+1)</f>
        <v>293</v>
      </c>
    </row>
    <row r="331" spans="1:97" hidden="1" x14ac:dyDescent="0.25">
      <c r="A331" s="6"/>
      <c r="B331" s="20">
        <f>IF(M330&lt;1,"",$E$7)</f>
        <v>0.05</v>
      </c>
      <c r="C331" s="17">
        <f>IF(M330&lt;1,0,(M330*(B331*30)/360))</f>
        <v>652.63374590537524</v>
      </c>
      <c r="D331" s="19">
        <f>IF(M330 &gt; 1, IF(M330-D330&lt;1,(M330+C331),$E$9), 0)</f>
        <v>2684.1081150606951</v>
      </c>
      <c r="E331" s="17">
        <f>IF(D331&lt;M330,IF(M330&lt;1,"",$E$16),IF(D331&lt;E330,0,D331-(M330+C331)))</f>
        <v>0</v>
      </c>
      <c r="F331" s="17"/>
      <c r="G331" s="17"/>
      <c r="H331" s="17"/>
      <c r="I331" s="17"/>
      <c r="J331" s="17"/>
      <c r="K331" s="17">
        <f>IF(K319 &gt; 1, IF(M330&lt;$E$17,(M330-D331+C331),K319), 0)</f>
        <v>0</v>
      </c>
      <c r="L331" s="17">
        <f>IF(M330&lt;1,0,IF((D331+E331+K331)-C331&gt;=(M330),(M330),(D331+E331+K331)-C331))</f>
        <v>2031.4743691553199</v>
      </c>
      <c r="M331" s="18">
        <f>IF(M330-L331&lt;1,0,M330-L331)</f>
        <v>154600.62464813472</v>
      </c>
      <c r="N331" s="17"/>
      <c r="Q331" s="7"/>
      <c r="R331" s="11"/>
      <c r="S331" s="23">
        <f>S330-($S$325-$S$337)/12</f>
        <v>25111.119001771029</v>
      </c>
      <c r="T331" s="13"/>
      <c r="U331" s="10">
        <f>CM325</f>
        <v>0</v>
      </c>
      <c r="V331" s="9"/>
      <c r="W331" s="12">
        <f>SUM($C$38:C331)</f>
        <v>443728.4104759788</v>
      </c>
      <c r="X331" s="11"/>
      <c r="Y331" s="10">
        <f>SUM($CH$30:CH325)</f>
        <v>32940.465450647702</v>
      </c>
      <c r="Z331" s="9"/>
      <c r="AA331" s="9"/>
      <c r="AB331" s="9"/>
      <c r="AG331" s="1" t="s">
        <v>0</v>
      </c>
      <c r="CF331">
        <f>SUM(CF330+1)</f>
        <v>300</v>
      </c>
      <c r="CG331" s="22" t="str">
        <f>IF(CM330&lt;1,"",$CJ$7)</f>
        <v/>
      </c>
      <c r="CH331" s="21" t="str">
        <f>IF(CM330&lt;1,"",(CM330*(CG331*30)/360))</f>
        <v/>
      </c>
      <c r="CI331" s="5" t="str">
        <f>IF(CM330&lt;1,"",$CJ$9)</f>
        <v/>
      </c>
      <c r="CJ331" s="21" t="str">
        <f>IF(CM330&lt;1,"",$CJ$12)</f>
        <v/>
      </c>
      <c r="CK331" s="21">
        <f>IF(CM330&lt;1,0,CK319)</f>
        <v>0</v>
      </c>
      <c r="CL331" s="21">
        <f>IF(CM330&lt;1,0,(CI331+CJ331+CK331)-CH331)</f>
        <v>0</v>
      </c>
      <c r="CM331" s="21">
        <f>IF(CM330-CL331&lt;1,0,CM330-CL331)</f>
        <v>0</v>
      </c>
      <c r="CO331" s="4">
        <f>(CR330*($CO$36*13.85))/360</f>
        <v>674.31220515219763</v>
      </c>
      <c r="CP331" s="5">
        <f>$D$38/2</f>
        <v>1342.0540575303476</v>
      </c>
      <c r="CQ331" s="5">
        <f>CP331-CO331</f>
        <v>667.74185237814993</v>
      </c>
      <c r="CR331" s="4">
        <f>IF(CR330-CQ331&lt;0,0,CR330-CQ331)</f>
        <v>349877.23122313258</v>
      </c>
      <c r="CS331" s="6">
        <f>IF(CR330&lt;1,"",CS330+1)</f>
        <v>294</v>
      </c>
    </row>
    <row r="332" spans="1:97" hidden="1" x14ac:dyDescent="0.25">
      <c r="A332" s="6"/>
      <c r="B332" s="20">
        <f>IF(M331&lt;1,"",$E$7)</f>
        <v>0.05</v>
      </c>
      <c r="C332" s="17">
        <f>IF(M331&lt;1,0,(M331*(B332*30)/360))</f>
        <v>644.16926936722803</v>
      </c>
      <c r="D332" s="19">
        <f>IF(M331 &gt; 1, IF(M331-D331&lt;1,(M331+C332),$E$9), 0)</f>
        <v>2684.1081150606951</v>
      </c>
      <c r="E332" s="17">
        <f>IF(D332&lt;M331,IF(M331&lt;1,"",$E$16),IF(D332&lt;E331,0,D332-(M331+C332)))</f>
        <v>0</v>
      </c>
      <c r="F332" s="17"/>
      <c r="G332" s="17"/>
      <c r="H332" s="17"/>
      <c r="I332" s="17"/>
      <c r="J332" s="17"/>
      <c r="K332" s="17">
        <f>IF(K320 &gt; 1, IF(M331&lt;$E$17,(M331-D332+C332),K320), 0)</f>
        <v>0</v>
      </c>
      <c r="L332" s="17">
        <f>IF(M331&lt;1,0,IF((D332+E332+K332)-C332&gt;=(M331),(M331),(D332+E332+K332)-C332))</f>
        <v>2039.9388456934671</v>
      </c>
      <c r="M332" s="18">
        <f>IF(M331-L332&lt;1,0,M331-L332)</f>
        <v>152560.68580244126</v>
      </c>
      <c r="N332" s="17"/>
      <c r="Q332" s="7"/>
      <c r="R332" s="11"/>
      <c r="S332" s="23">
        <f>S331-($S$325-$S$337)/12</f>
        <v>22311.269026799455</v>
      </c>
      <c r="T332" s="13"/>
      <c r="U332" s="10">
        <f>CM326</f>
        <v>0</v>
      </c>
      <c r="V332" s="9"/>
      <c r="W332" s="12">
        <f>SUM($C$38:C332)</f>
        <v>444372.57974534604</v>
      </c>
      <c r="X332" s="11"/>
      <c r="Y332" s="10">
        <f>SUM($CH$30:CH326)</f>
        <v>32940.465450647702</v>
      </c>
      <c r="Z332" s="9"/>
      <c r="AA332" s="9"/>
      <c r="AB332" s="9"/>
      <c r="AG332" s="1" t="s">
        <v>0</v>
      </c>
      <c r="CF332">
        <f>SUM(CF331+1)</f>
        <v>301</v>
      </c>
      <c r="CG332" s="22" t="str">
        <f>IF(CM331&lt;1,"",$CJ$7)</f>
        <v/>
      </c>
      <c r="CH332" s="21" t="str">
        <f>IF(CM331&lt;1,"",(CM331*(CG332*30)/360))</f>
        <v/>
      </c>
      <c r="CI332" s="5" t="str">
        <f>IF(CM331&lt;1,"",$CJ$9)</f>
        <v/>
      </c>
      <c r="CJ332" s="21" t="str">
        <f>IF(CM331&lt;1,"",$CJ$12)</f>
        <v/>
      </c>
      <c r="CK332" s="21">
        <f>IF(CM331&lt;1,0,CK320)</f>
        <v>0</v>
      </c>
      <c r="CL332" s="21">
        <f>IF(CM331&lt;1,0,(CI332+CJ332+CK332)-CH332)</f>
        <v>0</v>
      </c>
      <c r="CM332" s="21">
        <f>IF(CM331-CL332&lt;1,0,CM331-CL332)</f>
        <v>0</v>
      </c>
      <c r="CO332" s="4">
        <f>(CR331*($CO$36*13.85))/360</f>
        <v>673.02772950560916</v>
      </c>
      <c r="CP332" s="5">
        <f>$D$38/2</f>
        <v>1342.0540575303476</v>
      </c>
      <c r="CQ332" s="5">
        <f>CP332-CO332</f>
        <v>669.0263280247384</v>
      </c>
      <c r="CR332" s="4">
        <f>IF(CR331-CQ332&lt;0,0,CR331-CQ332)</f>
        <v>349208.20489510783</v>
      </c>
      <c r="CS332" s="6">
        <f>IF(CR331&lt;1,"",CS331+1)</f>
        <v>295</v>
      </c>
    </row>
    <row r="333" spans="1:97" hidden="1" x14ac:dyDescent="0.25">
      <c r="A333" s="6"/>
      <c r="B333" s="20">
        <f>IF(M332&lt;1,"",$E$7)</f>
        <v>0.05</v>
      </c>
      <c r="C333" s="17">
        <f>IF(M332&lt;1,0,(M332*(B333*30)/360))</f>
        <v>635.66952417683865</v>
      </c>
      <c r="D333" s="19">
        <f>IF(M332 &gt; 1, IF(M332-D332&lt;1,(M332+C333),$E$9), 0)</f>
        <v>2684.1081150606951</v>
      </c>
      <c r="E333" s="17">
        <f>IF(D333&lt;M332,IF(M332&lt;1,"",$E$16),IF(D333&lt;E332,0,D333-(M332+C333)))</f>
        <v>0</v>
      </c>
      <c r="F333" s="17"/>
      <c r="G333" s="17"/>
      <c r="H333" s="17"/>
      <c r="I333" s="17"/>
      <c r="J333" s="17"/>
      <c r="K333" s="17">
        <f>IF(K321 &gt; 1, IF(M332&lt;$E$17,(M332-D333+C333),K321), 0)</f>
        <v>0</v>
      </c>
      <c r="L333" s="17">
        <f>IF(M332&lt;1,0,IF((D333+E333+K333)-C333&gt;=(M332),(M332),(D333+E333+K333)-C333))</f>
        <v>2048.4385908838567</v>
      </c>
      <c r="M333" s="18">
        <f>IF(M332-L333&lt;1,0,M332-L333)</f>
        <v>150512.24721155741</v>
      </c>
      <c r="N333" s="17"/>
      <c r="Q333" s="7"/>
      <c r="R333" s="11"/>
      <c r="S333" s="23">
        <f>S332-($S$325-$S$337)/12</f>
        <v>19511.419051827881</v>
      </c>
      <c r="T333" s="13"/>
      <c r="U333" s="10">
        <f>CM327</f>
        <v>0</v>
      </c>
      <c r="V333" s="9"/>
      <c r="W333" s="12">
        <f>SUM($C$38:C333)</f>
        <v>445008.2492695229</v>
      </c>
      <c r="X333" s="11"/>
      <c r="Y333" s="10">
        <f>SUM($CH$30:CH327)</f>
        <v>32940.465450647702</v>
      </c>
      <c r="Z333" s="9"/>
      <c r="AA333" s="9"/>
      <c r="AB333" s="9"/>
      <c r="AG333" s="1" t="s">
        <v>0</v>
      </c>
      <c r="CF333">
        <f>SUM(CF332+1)</f>
        <v>302</v>
      </c>
      <c r="CG333" s="22" t="str">
        <f>IF(CM332&lt;1,"",$CJ$7)</f>
        <v/>
      </c>
      <c r="CH333" s="21" t="str">
        <f>IF(CM332&lt;1,"",(CM332*(CG333*30)/360))</f>
        <v/>
      </c>
      <c r="CI333" s="5" t="str">
        <f>IF(CM332&lt;1,"",$CJ$9)</f>
        <v/>
      </c>
      <c r="CJ333" s="21" t="str">
        <f>IF(CM332&lt;1,"",$CJ$12)</f>
        <v/>
      </c>
      <c r="CK333" s="21">
        <f>IF(CM332&lt;1,0,CK321)</f>
        <v>0</v>
      </c>
      <c r="CL333" s="21">
        <f>IF(CM332&lt;1,0,(CI333+CJ333+CK333)-CH333)</f>
        <v>0</v>
      </c>
      <c r="CM333" s="21">
        <f>IF(CM332-CL333&lt;1,0,CM332-CL333)</f>
        <v>0</v>
      </c>
      <c r="CO333" s="4">
        <f>(CR332*($CO$36*13.85))/360</f>
        <v>671.74078302739497</v>
      </c>
      <c r="CP333" s="5">
        <f>$D$38/2</f>
        <v>1342.0540575303476</v>
      </c>
      <c r="CQ333" s="5">
        <f>CP333-CO333</f>
        <v>670.31327450295259</v>
      </c>
      <c r="CR333" s="4">
        <f>IF(CR332-CQ333&lt;0,0,CR332-CQ333)</f>
        <v>348537.8916206049</v>
      </c>
      <c r="CS333" s="6">
        <f>IF(CR332&lt;1,"",CS332+1)</f>
        <v>296</v>
      </c>
    </row>
    <row r="334" spans="1:97" hidden="1" x14ac:dyDescent="0.25">
      <c r="A334" s="6"/>
      <c r="B334" s="20">
        <f>IF(M333&lt;1,"",$E$7)</f>
        <v>0.05</v>
      </c>
      <c r="C334" s="17">
        <f>IF(M333&lt;1,0,(M333*(B334*30)/360))</f>
        <v>627.13436338148915</v>
      </c>
      <c r="D334" s="19">
        <f>IF(M333 &gt; 1, IF(M333-D333&lt;1,(M333+C334),$E$9), 0)</f>
        <v>2684.1081150606951</v>
      </c>
      <c r="E334" s="17">
        <f>IF(D334&lt;M333,IF(M333&lt;1,"",$E$16),IF(D334&lt;E333,0,D334-(M333+C334)))</f>
        <v>0</v>
      </c>
      <c r="F334" s="17"/>
      <c r="G334" s="17"/>
      <c r="H334" s="17"/>
      <c r="I334" s="17"/>
      <c r="J334" s="17"/>
      <c r="K334" s="17">
        <f>IF(K322 &gt; 1, IF(M333&lt;$E$17,(M333-D334+C334),K322), 0)</f>
        <v>0</v>
      </c>
      <c r="L334" s="17">
        <f>IF(M333&lt;1,0,IF((D334+E334+K334)-C334&gt;=(M333),(M333),(D334+E334+K334)-C334))</f>
        <v>2056.9737516792061</v>
      </c>
      <c r="M334" s="18">
        <f>IF(M333-L334&lt;1,0,M333-L334)</f>
        <v>148455.2734598782</v>
      </c>
      <c r="N334" s="17"/>
      <c r="Q334" s="7"/>
      <c r="R334" s="11"/>
      <c r="S334" s="23">
        <f>S333-($S$325-$S$337)/12</f>
        <v>16711.569076856307</v>
      </c>
      <c r="T334" s="13"/>
      <c r="U334" s="10">
        <f>CM328</f>
        <v>0</v>
      </c>
      <c r="V334" s="9"/>
      <c r="W334" s="12">
        <f>SUM($C$38:C334)</f>
        <v>445635.38363290438</v>
      </c>
      <c r="X334" s="11"/>
      <c r="Y334" s="10">
        <f>SUM($CH$30:CH328)</f>
        <v>32940.465450647702</v>
      </c>
      <c r="Z334" s="9"/>
      <c r="AA334" s="9"/>
      <c r="AB334" s="9"/>
      <c r="AG334" s="1" t="s">
        <v>0</v>
      </c>
      <c r="CF334">
        <f>SUM(CF333+1)</f>
        <v>303</v>
      </c>
      <c r="CG334" s="22" t="str">
        <f>IF(CM333&lt;1,"",$CJ$7)</f>
        <v/>
      </c>
      <c r="CH334" s="21" t="str">
        <f>IF(CM333&lt;1,"",(CM333*(CG334*30)/360))</f>
        <v/>
      </c>
      <c r="CI334" s="5" t="str">
        <f>IF(CM333&lt;1,"",$CJ$9)</f>
        <v/>
      </c>
      <c r="CJ334" s="21" t="str">
        <f>IF(CM333&lt;1,"",$CJ$12)</f>
        <v/>
      </c>
      <c r="CK334" s="21">
        <f>IF(CM333&lt;1,0,CK322)</f>
        <v>0</v>
      </c>
      <c r="CL334" s="21">
        <f>IF(CM333&lt;1,0,(CI334+CJ334+CK334)-CH334)</f>
        <v>0</v>
      </c>
      <c r="CM334" s="21">
        <f>IF(CM333-CL334&lt;1,0,CM333-CL334)</f>
        <v>0</v>
      </c>
      <c r="CO334" s="4">
        <f>(CR333*($CO$36*13.85))/360</f>
        <v>670.4513609646358</v>
      </c>
      <c r="CP334" s="5">
        <f>$D$38/2</f>
        <v>1342.0540575303476</v>
      </c>
      <c r="CQ334" s="5">
        <f>CP334-CO334</f>
        <v>671.60269656571177</v>
      </c>
      <c r="CR334" s="4">
        <f>IF(CR333-CQ334&lt;0,0,CR333-CQ334)</f>
        <v>347866.28892403917</v>
      </c>
      <c r="CS334" s="6">
        <f>IF(CR333&lt;1,"",CS333+1)</f>
        <v>297</v>
      </c>
    </row>
    <row r="335" spans="1:97" hidden="1" x14ac:dyDescent="0.25">
      <c r="A335" s="6"/>
      <c r="B335" s="20">
        <f>IF(M334&lt;1,"",$E$7)</f>
        <v>0.05</v>
      </c>
      <c r="C335" s="17">
        <f>IF(M334&lt;1,0,(M334*(B335*30)/360))</f>
        <v>618.56363941615916</v>
      </c>
      <c r="D335" s="19">
        <f>IF(M334 &gt; 1, IF(M334-D334&lt;1,(M334+C335),$E$9), 0)</f>
        <v>2684.1081150606951</v>
      </c>
      <c r="E335" s="17">
        <f>IF(D335&lt;M334,IF(M334&lt;1,"",$E$16),IF(D335&lt;E334,0,D335-(M334+C335)))</f>
        <v>0</v>
      </c>
      <c r="F335" s="17"/>
      <c r="G335" s="17"/>
      <c r="H335" s="17"/>
      <c r="I335" s="17"/>
      <c r="J335" s="17"/>
      <c r="K335" s="17">
        <f>IF(K323 &gt; 1, IF(M334&lt;$E$17,(M334-D335+C335),K323), 0)</f>
        <v>0</v>
      </c>
      <c r="L335" s="17">
        <f>IF(M334&lt;1,0,IF((D335+E335+K335)-C335&gt;=(M334),(M334),(D335+E335+K335)-C335))</f>
        <v>2065.5444756445359</v>
      </c>
      <c r="M335" s="18">
        <f>IF(M334-L335&lt;1,0,M334-L335)</f>
        <v>146389.72898423366</v>
      </c>
      <c r="N335" s="17"/>
      <c r="Q335" s="7"/>
      <c r="R335" s="11"/>
      <c r="S335" s="23">
        <f>S334-($S$325-$S$337)/12</f>
        <v>13911.719101884735</v>
      </c>
      <c r="T335" s="13"/>
      <c r="U335" s="10">
        <f>CM329</f>
        <v>0</v>
      </c>
      <c r="V335" s="9"/>
      <c r="W335" s="12">
        <f>SUM($C$38:C335)</f>
        <v>446253.94727232057</v>
      </c>
      <c r="X335" s="11"/>
      <c r="Y335" s="10">
        <f>SUM($CH$30:CH329)</f>
        <v>32940.465450647702</v>
      </c>
      <c r="Z335" s="9"/>
      <c r="AA335" s="9"/>
      <c r="AB335" s="9"/>
      <c r="AG335" s="1" t="s">
        <v>0</v>
      </c>
      <c r="CF335">
        <f>SUM(CF334+1)</f>
        <v>304</v>
      </c>
      <c r="CG335" s="22" t="str">
        <f>IF(CM334&lt;1,"",$CJ$7)</f>
        <v/>
      </c>
      <c r="CH335" s="21" t="str">
        <f>IF(CM334&lt;1,"",(CM334*(CG335*30)/360))</f>
        <v/>
      </c>
      <c r="CI335" s="5" t="str">
        <f>IF(CM334&lt;1,"",$CJ$9)</f>
        <v/>
      </c>
      <c r="CJ335" s="21" t="str">
        <f>IF(CM334&lt;1,"",$CJ$12)</f>
        <v/>
      </c>
      <c r="CK335" s="21">
        <f>IF(CM334&lt;1,0,CK323)</f>
        <v>0</v>
      </c>
      <c r="CL335" s="21">
        <f>IF(CM334&lt;1,0,(CI335+CJ335+CK335)-CH335)</f>
        <v>0</v>
      </c>
      <c r="CM335" s="21">
        <f>IF(CM334-CL335&lt;1,0,CM334-CL335)</f>
        <v>0</v>
      </c>
      <c r="CO335" s="4">
        <f>(CR334*($CO$36*13.85))/360</f>
        <v>669.15945855526979</v>
      </c>
      <c r="CP335" s="5">
        <f>$D$38/2</f>
        <v>1342.0540575303476</v>
      </c>
      <c r="CQ335" s="5">
        <f>CP335-CO335</f>
        <v>672.89459897507777</v>
      </c>
      <c r="CR335" s="4">
        <f>IF(CR334-CQ335&lt;0,0,CR334-CQ335)</f>
        <v>347193.39432506409</v>
      </c>
      <c r="CS335" s="6">
        <f>IF(CR334&lt;1,"",CS334+1)</f>
        <v>298</v>
      </c>
    </row>
    <row r="336" spans="1:97" hidden="1" x14ac:dyDescent="0.25">
      <c r="A336" s="6"/>
      <c r="B336" s="20">
        <f>IF(M335&lt;1,"",$E$7)</f>
        <v>0.05</v>
      </c>
      <c r="C336" s="17">
        <f>IF(M335&lt;1,0,(M335*(B336*30)/360))</f>
        <v>609.95720410097351</v>
      </c>
      <c r="D336" s="19">
        <f>IF(M335 &gt; 1, IF(M335-D335&lt;1,(M335+C336),$E$9), 0)</f>
        <v>2684.1081150606951</v>
      </c>
      <c r="E336" s="17">
        <f>IF(D336&lt;M335,IF(M335&lt;1,"",$E$16),IF(D336&lt;E335,0,D336-(M335+C336)))</f>
        <v>0</v>
      </c>
      <c r="F336" s="17"/>
      <c r="G336" s="17"/>
      <c r="H336" s="17"/>
      <c r="I336" s="17"/>
      <c r="J336" s="17"/>
      <c r="K336" s="17">
        <f>IF(K324 &gt; 1, IF(M335&lt;$E$17,(M335-D336+C336),K324), 0)</f>
        <v>0</v>
      </c>
      <c r="L336" s="17">
        <f>IF(M335&lt;1,0,IF((D336+E336+K336)-C336&gt;=(M335),(M335),(D336+E336+K336)-C336))</f>
        <v>2074.1509109597218</v>
      </c>
      <c r="M336" s="18">
        <f>IF(M335-L336&lt;1,0,M335-L336)</f>
        <v>144315.57807327394</v>
      </c>
      <c r="N336" s="17"/>
      <c r="Q336" s="7"/>
      <c r="R336" s="11"/>
      <c r="S336" s="23">
        <f>S335-($S$325-$S$337)/12</f>
        <v>11111.869126913163</v>
      </c>
      <c r="T336" s="13"/>
      <c r="U336" s="10">
        <f>CM330</f>
        <v>0</v>
      </c>
      <c r="V336" s="9"/>
      <c r="W336" s="12">
        <f>SUM($C$38:C336)</f>
        <v>446863.90447642154</v>
      </c>
      <c r="X336" s="11"/>
      <c r="Y336" s="10">
        <f>SUM($CH$30:CH330)</f>
        <v>32940.465450647702</v>
      </c>
      <c r="Z336" s="9"/>
      <c r="AA336" s="9"/>
      <c r="AB336" s="9"/>
      <c r="AG336" s="1" t="s">
        <v>0</v>
      </c>
      <c r="CF336">
        <f>SUM(CF335+1)</f>
        <v>305</v>
      </c>
      <c r="CG336" s="22" t="str">
        <f>IF(CM335&lt;1,"",$CJ$7)</f>
        <v/>
      </c>
      <c r="CH336" s="21" t="str">
        <f>IF(CM335&lt;1,"",(CM335*(CG336*30)/360))</f>
        <v/>
      </c>
      <c r="CI336" s="5" t="str">
        <f>IF(CM335&lt;1,"",$CJ$9)</f>
        <v/>
      </c>
      <c r="CJ336" s="21" t="str">
        <f>IF(CM335&lt;1,"",$CJ$12)</f>
        <v/>
      </c>
      <c r="CK336" s="21">
        <f>IF(CM335&lt;1,0,CK324)</f>
        <v>0</v>
      </c>
      <c r="CL336" s="21">
        <f>IF(CM335&lt;1,0,(CI336+CJ336+CK336)-CH336)</f>
        <v>0</v>
      </c>
      <c r="CM336" s="21">
        <f>IF(CM335-CL336&lt;1,0,CM335-CL336)</f>
        <v>0</v>
      </c>
      <c r="CO336" s="4">
        <f>(CR335*($CO$36*13.85))/360</f>
        <v>667.86507102807468</v>
      </c>
      <c r="CP336" s="5">
        <f>$D$38/2</f>
        <v>1342.0540575303476</v>
      </c>
      <c r="CQ336" s="5">
        <f>CP336-CO336</f>
        <v>674.18898650227288</v>
      </c>
      <c r="CR336" s="4">
        <f>IF(CR335-CQ336&lt;0,0,CR335-CQ336)</f>
        <v>346519.20533856179</v>
      </c>
      <c r="CS336" s="6">
        <f>IF(CR335&lt;1,"",CS335+1)</f>
        <v>299</v>
      </c>
    </row>
    <row r="337" spans="1:97" hidden="1" x14ac:dyDescent="0.25">
      <c r="A337" s="6"/>
      <c r="B337" s="20">
        <f>IF(M336&lt;1,"",$E$7)</f>
        <v>0.05</v>
      </c>
      <c r="C337" s="17">
        <f>IF(M336&lt;1,0,(M336*(B337*30)/360))</f>
        <v>601.31490863864144</v>
      </c>
      <c r="D337" s="19">
        <f>IF(M336 &gt; 1, IF(M336-D336&lt;1,(M336+C337),$E$9), 0)</f>
        <v>2684.1081150606951</v>
      </c>
      <c r="E337" s="17">
        <f>IF(D337&lt;M336,IF(M336&lt;1,"",$E$16),IF(D337&lt;E336,0,D337-(M336+C337)))</f>
        <v>0</v>
      </c>
      <c r="F337" s="17"/>
      <c r="G337" s="17"/>
      <c r="H337" s="17"/>
      <c r="I337" s="17"/>
      <c r="J337" s="17"/>
      <c r="K337" s="17">
        <f>IF(K325 &gt; 1, IF(M336&lt;$E$17,(M336-D337+C337),K325), 0)</f>
        <v>0</v>
      </c>
      <c r="L337" s="17">
        <f>IF(M336&lt;1,0,IF((D337+E337+K337)-C337&gt;=(M336),(M336),(D337+E337+K337)-C337))</f>
        <v>2082.7932064220536</v>
      </c>
      <c r="M337" s="18">
        <f>IF(M336-L337&lt;1,0,M336-L337)</f>
        <v>142232.78486685187</v>
      </c>
      <c r="N337" s="17"/>
      <c r="Q337" s="7"/>
      <c r="R337" s="11">
        <v>25</v>
      </c>
      <c r="S337" s="23">
        <f>CR687</f>
        <v>8312.0191519415857</v>
      </c>
      <c r="T337" s="13"/>
      <c r="U337" s="10">
        <f>CM331</f>
        <v>0</v>
      </c>
      <c r="V337" s="9"/>
      <c r="W337" s="12">
        <f>SUM($C$38:C337)</f>
        <v>447465.21938506019</v>
      </c>
      <c r="X337" s="11">
        <v>25</v>
      </c>
      <c r="Y337" s="10">
        <f>SUM($CH$30:CH331)</f>
        <v>32940.465450647702</v>
      </c>
      <c r="Z337" s="9"/>
      <c r="AA337" s="9"/>
      <c r="AB337" s="9"/>
      <c r="AG337" s="1" t="s">
        <v>0</v>
      </c>
      <c r="CF337">
        <f>SUM(CF336+1)</f>
        <v>306</v>
      </c>
      <c r="CG337" s="22" t="str">
        <f>IF(CM336&lt;1,"",$CJ$7)</f>
        <v/>
      </c>
      <c r="CH337" s="21" t="str">
        <f>IF(CM336&lt;1,"",(CM336*(CG337*30)/360))</f>
        <v/>
      </c>
      <c r="CI337" s="5" t="str">
        <f>IF(CM336&lt;1,"",$CJ$9)</f>
        <v/>
      </c>
      <c r="CJ337" s="21" t="str">
        <f>IF(CM336&lt;1,"",$CJ$12)</f>
        <v/>
      </c>
      <c r="CK337" s="21">
        <f>IF(CM336&lt;1,0,CK325)</f>
        <v>0</v>
      </c>
      <c r="CL337" s="21">
        <f>IF(CM336&lt;1,0,(CI337+CJ337+CK337)-CH337)</f>
        <v>0</v>
      </c>
      <c r="CM337" s="21">
        <f>IF(CM336-CL337&lt;1,0,CM336-CL337)</f>
        <v>0</v>
      </c>
      <c r="CO337" s="4">
        <f>(CR336*($CO$36*13.85))/360</f>
        <v>666.56819360265013</v>
      </c>
      <c r="CP337" s="5">
        <f>$D$38/2</f>
        <v>1342.0540575303476</v>
      </c>
      <c r="CQ337" s="5">
        <f>CP337-CO337</f>
        <v>675.48586392769744</v>
      </c>
      <c r="CR337" s="4">
        <f>IF(CR336-CQ337&lt;0,0,CR336-CQ337)</f>
        <v>345843.7194746341</v>
      </c>
      <c r="CS337" s="6">
        <f>IF(CR336&lt;1,"",CS336+1)</f>
        <v>300</v>
      </c>
    </row>
    <row r="338" spans="1:97" hidden="1" x14ac:dyDescent="0.25">
      <c r="A338" s="6"/>
      <c r="B338" s="20">
        <f>IF(M337&lt;1,"",$E$7)</f>
        <v>0.05</v>
      </c>
      <c r="C338" s="17">
        <f>IF(M337&lt;1,0,(M337*(B338*30)/360))</f>
        <v>592.63660361188283</v>
      </c>
      <c r="D338" s="19">
        <f>IF(M337 &gt; 1, IF(M337-D337&lt;1,(M337+C338),$E$9), 0)</f>
        <v>2684.1081150606951</v>
      </c>
      <c r="E338" s="17">
        <f>IF(D338&lt;M337,IF(M337&lt;1,"",$E$16),IF(D338&lt;E337,0,D338-(M337+C338)))</f>
        <v>0</v>
      </c>
      <c r="F338" s="17"/>
      <c r="G338" s="17"/>
      <c r="H338" s="17"/>
      <c r="I338" s="17"/>
      <c r="J338" s="17"/>
      <c r="K338" s="17">
        <f>IF(K326 &gt; 1, IF(M337&lt;$E$17,(M337-D338+C338),K326), 0)</f>
        <v>0</v>
      </c>
      <c r="L338" s="17">
        <f>IF(M337&lt;1,0,IF((D338+E338+K338)-C338&gt;=(M337),(M337),(D338+E338+K338)-C338))</f>
        <v>2091.4715114488122</v>
      </c>
      <c r="M338" s="18">
        <f>IF(M337-L338&lt;1,0,M337-L338)</f>
        <v>140141.31335540305</v>
      </c>
      <c r="N338" s="17"/>
      <c r="Q338" s="7"/>
      <c r="R338" s="11"/>
      <c r="S338" s="23">
        <f>S337-($S$337-$S$349)/12</f>
        <v>7619.3508892797872</v>
      </c>
      <c r="T338" s="13"/>
      <c r="U338" s="10">
        <f>CM332</f>
        <v>0</v>
      </c>
      <c r="V338" s="9"/>
      <c r="W338" s="12">
        <f>SUM($C$38:C338)</f>
        <v>448057.85598867206</v>
      </c>
      <c r="X338" s="11"/>
      <c r="Y338" s="10">
        <f>SUM($CH$30:CH332)</f>
        <v>32940.465450647702</v>
      </c>
      <c r="Z338" s="9"/>
      <c r="AA338" s="9"/>
      <c r="AB338" s="9"/>
      <c r="AG338" s="1" t="s">
        <v>0</v>
      </c>
      <c r="CF338">
        <f>SUM(CF337+1)</f>
        <v>307</v>
      </c>
      <c r="CG338" s="22" t="str">
        <f>IF(CM337&lt;1,"",$CJ$7)</f>
        <v/>
      </c>
      <c r="CH338" s="21" t="str">
        <f>IF(CM337&lt;1,"",(CM337*(CG338*30)/360))</f>
        <v/>
      </c>
      <c r="CI338" s="5" t="str">
        <f>IF(CM337&lt;1,"",$CJ$9)</f>
        <v/>
      </c>
      <c r="CJ338" s="21" t="str">
        <f>IF(CM337&lt;1,"",$CJ$12)</f>
        <v/>
      </c>
      <c r="CK338" s="21">
        <f>IF(CM337&lt;1,0,CK326)</f>
        <v>0</v>
      </c>
      <c r="CL338" s="21">
        <f>IF(CM337&lt;1,0,(CI338+CJ338+CK338)-CH338)</f>
        <v>0</v>
      </c>
      <c r="CM338" s="21">
        <f>IF(CM337-CL338&lt;1,0,CM337-CL338)</f>
        <v>0</v>
      </c>
      <c r="CO338" s="4">
        <f>(CR337*($CO$36*13.85))/360</f>
        <v>665.26882148940035</v>
      </c>
      <c r="CP338" s="5">
        <f>$D$38/2</f>
        <v>1342.0540575303476</v>
      </c>
      <c r="CQ338" s="5">
        <f>CP338-CO338</f>
        <v>676.78523604094721</v>
      </c>
      <c r="CR338" s="4">
        <f>IF(CR337-CQ338&lt;0,0,CR337-CQ338)</f>
        <v>345166.93423859315</v>
      </c>
      <c r="CS338" s="6">
        <f>IF(CR337&lt;1,"",CS337+1)</f>
        <v>301</v>
      </c>
    </row>
    <row r="339" spans="1:97" hidden="1" x14ac:dyDescent="0.25">
      <c r="A339" s="6"/>
      <c r="B339" s="20">
        <f>IF(M338&lt;1,"",$E$7)</f>
        <v>0.05</v>
      </c>
      <c r="C339" s="17">
        <f>IF(M338&lt;1,0,(M338*(B339*30)/360))</f>
        <v>583.92213898084606</v>
      </c>
      <c r="D339" s="19">
        <f>IF(M338 &gt; 1, IF(M338-D338&lt;1,(M338+C339),$E$9), 0)</f>
        <v>2684.1081150606951</v>
      </c>
      <c r="E339" s="17">
        <f>IF(D339&lt;M338,IF(M338&lt;1,"",$E$16),IF(D339&lt;E338,0,D339-(M338+C339)))</f>
        <v>0</v>
      </c>
      <c r="F339" s="17"/>
      <c r="G339" s="17"/>
      <c r="H339" s="17"/>
      <c r="I339" s="17"/>
      <c r="J339" s="17"/>
      <c r="K339" s="17">
        <f>IF(K327 &gt; 1, IF(M338&lt;$E$17,(M338-D339+C339),K327), 0)</f>
        <v>0</v>
      </c>
      <c r="L339" s="17">
        <f>IF(M338&lt;1,0,IF((D339+E339+K339)-C339&gt;=(M338),(M338),(D339+E339+K339)-C339))</f>
        <v>2100.1859760798488</v>
      </c>
      <c r="M339" s="18">
        <f>IF(M338-L339&lt;1,0,M338-L339)</f>
        <v>138041.12737932321</v>
      </c>
      <c r="N339" s="17"/>
      <c r="Q339" s="7"/>
      <c r="R339" s="11"/>
      <c r="S339" s="23">
        <f>S338-($S$337-$S$349)/12</f>
        <v>6926.6826266179887</v>
      </c>
      <c r="T339" s="13"/>
      <c r="U339" s="10">
        <f>CM333</f>
        <v>0</v>
      </c>
      <c r="V339" s="9"/>
      <c r="W339" s="12">
        <f>SUM($C$38:C339)</f>
        <v>448641.77812765288</v>
      </c>
      <c r="X339" s="11"/>
      <c r="Y339" s="10">
        <f>SUM($CH$30:CH333)</f>
        <v>32940.465450647702</v>
      </c>
      <c r="Z339" s="9"/>
      <c r="AA339" s="9"/>
      <c r="AB339" s="9"/>
      <c r="AG339" s="1" t="s">
        <v>0</v>
      </c>
      <c r="CF339">
        <f>SUM(CF338+1)</f>
        <v>308</v>
      </c>
      <c r="CG339" s="22" t="str">
        <f>IF(CM338&lt;1,"",$CJ$7)</f>
        <v/>
      </c>
      <c r="CH339" s="21" t="str">
        <f>IF(CM338&lt;1,"",(CM338*(CG339*30)/360))</f>
        <v/>
      </c>
      <c r="CI339" s="5" t="str">
        <f>IF(CM338&lt;1,"",$CJ$9)</f>
        <v/>
      </c>
      <c r="CJ339" s="21" t="str">
        <f>IF(CM338&lt;1,"",$CJ$12)</f>
        <v/>
      </c>
      <c r="CK339" s="21">
        <f>IF(CM338&lt;1,0,CK327)</f>
        <v>0</v>
      </c>
      <c r="CL339" s="21">
        <f>IF(CM338&lt;1,0,(CI339+CJ339+CK339)-CH339)</f>
        <v>0</v>
      </c>
      <c r="CM339" s="21">
        <f>IF(CM338-CL339&lt;1,0,CM338-CL339)</f>
        <v>0</v>
      </c>
      <c r="CO339" s="4">
        <f>(CR338*($CO$36*13.85))/360</f>
        <v>663.96694988951594</v>
      </c>
      <c r="CP339" s="5">
        <f>$D$38/2</f>
        <v>1342.0540575303476</v>
      </c>
      <c r="CQ339" s="5">
        <f>CP339-CO339</f>
        <v>678.08710764083162</v>
      </c>
      <c r="CR339" s="4">
        <f>IF(CR338-CQ339&lt;0,0,CR338-CQ339)</f>
        <v>344488.84713095234</v>
      </c>
      <c r="CS339" s="6">
        <f>IF(CR338&lt;1,"",CS338+1)</f>
        <v>302</v>
      </c>
    </row>
    <row r="340" spans="1:97" hidden="1" x14ac:dyDescent="0.25">
      <c r="A340" s="6"/>
      <c r="B340" s="20">
        <f>IF(M339&lt;1,"",$E$7)</f>
        <v>0.05</v>
      </c>
      <c r="C340" s="17">
        <f>IF(M339&lt;1,0,(M339*(B340*30)/360))</f>
        <v>575.17136408051329</v>
      </c>
      <c r="D340" s="19">
        <f>IF(M339 &gt; 1, IF(M339-D339&lt;1,(M339+C340),$E$9), 0)</f>
        <v>2684.1081150606951</v>
      </c>
      <c r="E340" s="17">
        <f>IF(D340&lt;M339,IF(M339&lt;1,"",$E$16),IF(D340&lt;E339,0,D340-(M339+C340)))</f>
        <v>0</v>
      </c>
      <c r="F340" s="17"/>
      <c r="G340" s="17"/>
      <c r="H340" s="17"/>
      <c r="I340" s="17"/>
      <c r="J340" s="17"/>
      <c r="K340" s="17">
        <f>IF(K328 &gt; 1, IF(M339&lt;$E$17,(M339-D340+C340),K328), 0)</f>
        <v>0</v>
      </c>
      <c r="L340" s="17">
        <f>IF(M339&lt;1,0,IF((D340+E340+K340)-C340&gt;=(M339),(M339),(D340+E340+K340)-C340))</f>
        <v>2108.9367509801818</v>
      </c>
      <c r="M340" s="18">
        <f>IF(M339-L340&lt;1,0,M339-L340)</f>
        <v>135932.19062834303</v>
      </c>
      <c r="N340" s="17"/>
      <c r="Q340" s="7"/>
      <c r="R340" s="11"/>
      <c r="S340" s="23">
        <f>S339-($S$337-$S$349)/12</f>
        <v>6234.0143639561902</v>
      </c>
      <c r="T340" s="13"/>
      <c r="U340" s="10">
        <f>CM334</f>
        <v>0</v>
      </c>
      <c r="V340" s="9"/>
      <c r="W340" s="12">
        <f>SUM($C$38:C340)</f>
        <v>449216.94949173339</v>
      </c>
      <c r="X340" s="11"/>
      <c r="Y340" s="10">
        <f>SUM($CH$30:CH334)</f>
        <v>32940.465450647702</v>
      </c>
      <c r="Z340" s="9"/>
      <c r="AA340" s="9"/>
      <c r="AB340" s="9"/>
      <c r="AG340" s="1" t="s">
        <v>0</v>
      </c>
      <c r="CF340">
        <f>SUM(CF339+1)</f>
        <v>309</v>
      </c>
      <c r="CG340" s="22" t="str">
        <f>IF(CM339&lt;1,"",$CJ$7)</f>
        <v/>
      </c>
      <c r="CH340" s="21" t="str">
        <f>IF(CM339&lt;1,"",(CM339*(CG340*30)/360))</f>
        <v/>
      </c>
      <c r="CI340" s="5" t="str">
        <f>IF(CM339&lt;1,"",$CJ$9)</f>
        <v/>
      </c>
      <c r="CJ340" s="21" t="str">
        <f>IF(CM339&lt;1,"",$CJ$12)</f>
        <v/>
      </c>
      <c r="CK340" s="21">
        <f>IF(CM339&lt;1,0,CK328)</f>
        <v>0</v>
      </c>
      <c r="CL340" s="21">
        <f>IF(CM339&lt;1,0,(CI340+CJ340+CK340)-CH340)</f>
        <v>0</v>
      </c>
      <c r="CM340" s="21">
        <f>IF(CM339-CL340&lt;1,0,CM339-CL340)</f>
        <v>0</v>
      </c>
      <c r="CO340" s="4">
        <f>(CR339*($CO$36*13.85))/360</f>
        <v>662.66257399495692</v>
      </c>
      <c r="CP340" s="5">
        <f>$D$38/2</f>
        <v>1342.0540575303476</v>
      </c>
      <c r="CQ340" s="5">
        <f>CP340-CO340</f>
        <v>679.39148353539065</v>
      </c>
      <c r="CR340" s="4">
        <f>IF(CR339-CQ340&lt;0,0,CR339-CQ340)</f>
        <v>343809.45564741694</v>
      </c>
      <c r="CS340" s="6">
        <f>IF(CR339&lt;1,"",CS339+1)</f>
        <v>303</v>
      </c>
    </row>
    <row r="341" spans="1:97" hidden="1" x14ac:dyDescent="0.25">
      <c r="A341" s="6"/>
      <c r="B341" s="20">
        <f>IF(M340&lt;1,"",$E$7)</f>
        <v>0.05</v>
      </c>
      <c r="C341" s="17">
        <f>IF(M340&lt;1,0,(M340*(B341*30)/360))</f>
        <v>566.38412761809593</v>
      </c>
      <c r="D341" s="19">
        <f>IF(M340 &gt; 1, IF(M340-D340&lt;1,(M340+C341),$E$9), 0)</f>
        <v>2684.1081150606951</v>
      </c>
      <c r="E341" s="17">
        <f>IF(D341&lt;M340,IF(M340&lt;1,"",$E$16),IF(D341&lt;E340,0,D341-(M340+C341)))</f>
        <v>0</v>
      </c>
      <c r="F341" s="17"/>
      <c r="G341" s="17"/>
      <c r="H341" s="17"/>
      <c r="I341" s="17"/>
      <c r="J341" s="17"/>
      <c r="K341" s="17">
        <f>IF(K329 &gt; 1, IF(M340&lt;$E$17,(M340-D341+C341),K329), 0)</f>
        <v>0</v>
      </c>
      <c r="L341" s="17">
        <f>IF(M340&lt;1,0,IF((D341+E341+K341)-C341&gt;=(M340),(M340),(D341+E341+K341)-C341))</f>
        <v>2117.7239874425991</v>
      </c>
      <c r="M341" s="18">
        <f>IF(M340-L341&lt;1,0,M340-L341)</f>
        <v>133814.46664090044</v>
      </c>
      <c r="N341" s="17"/>
      <c r="Q341" s="7"/>
      <c r="R341" s="11"/>
      <c r="S341" s="23">
        <f>S340-($S$337-$S$349)/12</f>
        <v>5541.3461012943917</v>
      </c>
      <c r="T341" s="13"/>
      <c r="U341" s="10">
        <f>CM335</f>
        <v>0</v>
      </c>
      <c r="V341" s="9"/>
      <c r="W341" s="12">
        <f>SUM($C$38:C341)</f>
        <v>449783.3336193515</v>
      </c>
      <c r="X341" s="11"/>
      <c r="Y341" s="10">
        <f>SUM($CH$30:CH335)</f>
        <v>32940.465450647702</v>
      </c>
      <c r="Z341" s="9"/>
      <c r="AA341" s="9"/>
      <c r="AB341" s="9"/>
      <c r="AG341" s="1" t="s">
        <v>0</v>
      </c>
      <c r="CF341">
        <f>SUM(CF340+1)</f>
        <v>310</v>
      </c>
      <c r="CG341" s="22" t="str">
        <f>IF(CM340&lt;1,"",$CJ$7)</f>
        <v/>
      </c>
      <c r="CH341" s="21" t="str">
        <f>IF(CM340&lt;1,"",(CM340*(CG341*30)/360))</f>
        <v/>
      </c>
      <c r="CI341" s="5" t="str">
        <f>IF(CM340&lt;1,"",$CJ$9)</f>
        <v/>
      </c>
      <c r="CJ341" s="21" t="str">
        <f>IF(CM340&lt;1,"",$CJ$12)</f>
        <v/>
      </c>
      <c r="CK341" s="21">
        <f>IF(CM340&lt;1,0,CK329)</f>
        <v>0</v>
      </c>
      <c r="CL341" s="21">
        <f>IF(CM340&lt;1,0,(CI341+CJ341+CK341)-CH341)</f>
        <v>0</v>
      </c>
      <c r="CM341" s="21">
        <f>IF(CM340-CL341&lt;1,0,CM340-CL341)</f>
        <v>0</v>
      </c>
      <c r="CO341" s="4">
        <f>(CR340*($CO$36*13.85))/360</f>
        <v>661.35568898843394</v>
      </c>
      <c r="CP341" s="5">
        <f>$D$38/2</f>
        <v>1342.0540575303476</v>
      </c>
      <c r="CQ341" s="5">
        <f>CP341-CO341</f>
        <v>680.69836854191362</v>
      </c>
      <c r="CR341" s="4">
        <f>IF(CR340-CQ341&lt;0,0,CR340-CQ341)</f>
        <v>343128.75727887504</v>
      </c>
      <c r="CS341" s="6">
        <f>IF(CR340&lt;1,"",CS340+1)</f>
        <v>304</v>
      </c>
    </row>
    <row r="342" spans="1:97" hidden="1" x14ac:dyDescent="0.25">
      <c r="A342" s="6"/>
      <c r="B342" s="20">
        <f>IF(M341&lt;1,"",$E$7)</f>
        <v>0.05</v>
      </c>
      <c r="C342" s="17">
        <f>IF(M341&lt;1,0,(M341*(B342*30)/360))</f>
        <v>557.56027767041849</v>
      </c>
      <c r="D342" s="19">
        <f>IF(M341 &gt; 1, IF(M341-D341&lt;1,(M341+C342),$E$9), 0)</f>
        <v>2684.1081150606951</v>
      </c>
      <c r="E342" s="17">
        <f>IF(D342&lt;M341,IF(M341&lt;1,"",$E$16),IF(D342&lt;E341,0,D342-(M341+C342)))</f>
        <v>0</v>
      </c>
      <c r="F342" s="17"/>
      <c r="G342" s="17"/>
      <c r="H342" s="17"/>
      <c r="I342" s="17"/>
      <c r="J342" s="17"/>
      <c r="K342" s="17">
        <f>IF(K330 &gt; 1, IF(M341&lt;$E$17,(M341-D342+C342),K330), 0)</f>
        <v>0</v>
      </c>
      <c r="L342" s="17">
        <f>IF(M341&lt;1,0,IF((D342+E342+K342)-C342&gt;=(M341),(M341),(D342+E342+K342)-C342))</f>
        <v>2126.5478373902765</v>
      </c>
      <c r="M342" s="18">
        <f>IF(M341-L342&lt;1,0,M341-L342)</f>
        <v>131687.91880351017</v>
      </c>
      <c r="N342" s="17"/>
      <c r="Q342" s="7"/>
      <c r="R342" s="11"/>
      <c r="S342" s="23">
        <f>S341-($S$337-$S$349)/12</f>
        <v>4848.6778386325932</v>
      </c>
      <c r="T342" s="13"/>
      <c r="U342" s="10">
        <f>CM336</f>
        <v>0</v>
      </c>
      <c r="V342" s="9"/>
      <c r="W342" s="12">
        <f>SUM($C$38:C342)</f>
        <v>450340.89389702195</v>
      </c>
      <c r="X342" s="11"/>
      <c r="Y342" s="10">
        <f>SUM($CH$30:CH336)</f>
        <v>32940.465450647702</v>
      </c>
      <c r="Z342" s="9"/>
      <c r="AA342" s="9"/>
      <c r="AB342" s="9"/>
      <c r="AG342" s="1" t="s">
        <v>0</v>
      </c>
      <c r="CF342">
        <f>SUM(CF341+1)</f>
        <v>311</v>
      </c>
      <c r="CG342" s="22" t="str">
        <f>IF(CM341&lt;1,"",$CJ$7)</f>
        <v/>
      </c>
      <c r="CH342" s="21" t="str">
        <f>IF(CM341&lt;1,"",(CM341*(CG342*30)/360))</f>
        <v/>
      </c>
      <c r="CI342" s="5" t="str">
        <f>IF(CM341&lt;1,"",$CJ$9)</f>
        <v/>
      </c>
      <c r="CJ342" s="21" t="str">
        <f>IF(CM341&lt;1,"",$CJ$12)</f>
        <v/>
      </c>
      <c r="CK342" s="21">
        <f>IF(CM341&lt;1,0,CK330)</f>
        <v>0</v>
      </c>
      <c r="CL342" s="21">
        <f>IF(CM341&lt;1,0,(CI342+CJ342+CK342)-CH342)</f>
        <v>0</v>
      </c>
      <c r="CM342" s="21">
        <f>IF(CM341-CL342&lt;1,0,CM341-CL342)</f>
        <v>0</v>
      </c>
      <c r="CO342" s="4">
        <f>(CR341*($CO$36*13.85))/360</f>
        <v>660.04629004339154</v>
      </c>
      <c r="CP342" s="5">
        <f>$D$38/2</f>
        <v>1342.0540575303476</v>
      </c>
      <c r="CQ342" s="5">
        <f>CP342-CO342</f>
        <v>682.00776748695603</v>
      </c>
      <c r="CR342" s="4">
        <f>IF(CR341-CQ342&lt;0,0,CR341-CQ342)</f>
        <v>342446.74951138807</v>
      </c>
      <c r="CS342" s="6">
        <f>IF(CR341&lt;1,"",CS341+1)</f>
        <v>305</v>
      </c>
    </row>
    <row r="343" spans="1:97" hidden="1" x14ac:dyDescent="0.25">
      <c r="A343" s="6"/>
      <c r="B343" s="20">
        <f>IF(M342&lt;1,"",$E$7)</f>
        <v>0.05</v>
      </c>
      <c r="C343" s="17">
        <f>IF(M342&lt;1,0,(M342*(B343*30)/360))</f>
        <v>548.69966168129235</v>
      </c>
      <c r="D343" s="19">
        <f>IF(M342 &gt; 1, IF(M342-D342&lt;1,(M342+C343),$E$9), 0)</f>
        <v>2684.1081150606951</v>
      </c>
      <c r="E343" s="17">
        <f>IF(D343&lt;M342,IF(M342&lt;1,"",$E$16),IF(D343&lt;E342,0,D343-(M342+C343)))</f>
        <v>0</v>
      </c>
      <c r="F343" s="17"/>
      <c r="G343" s="17"/>
      <c r="H343" s="17"/>
      <c r="I343" s="17"/>
      <c r="J343" s="17"/>
      <c r="K343" s="17">
        <f>IF(K331 &gt; 1, IF(M342&lt;$E$17,(M342-D343+C343),K331), 0)</f>
        <v>0</v>
      </c>
      <c r="L343" s="17">
        <f>IF(M342&lt;1,0,IF((D343+E343+K343)-C343&gt;=(M342),(M342),(D343+E343+K343)-C343))</f>
        <v>2135.408453379403</v>
      </c>
      <c r="M343" s="18">
        <f>IF(M342-L343&lt;1,0,M342-L343)</f>
        <v>129552.51035013076</v>
      </c>
      <c r="N343" s="17"/>
      <c r="Q343" s="7"/>
      <c r="R343" s="11"/>
      <c r="S343" s="23">
        <f>S342-($S$337-$S$349)/12</f>
        <v>4156.0095759707947</v>
      </c>
      <c r="T343" s="13"/>
      <c r="U343" s="10">
        <f>CM337</f>
        <v>0</v>
      </c>
      <c r="V343" s="9"/>
      <c r="W343" s="12">
        <f>SUM($C$38:C343)</f>
        <v>450889.59355870326</v>
      </c>
      <c r="X343" s="11"/>
      <c r="Y343" s="10">
        <f>SUM($CH$30:CH337)</f>
        <v>32940.465450647702</v>
      </c>
      <c r="Z343" s="9"/>
      <c r="AA343" s="9"/>
      <c r="AB343" s="9"/>
      <c r="AG343" s="1" t="s">
        <v>0</v>
      </c>
      <c r="CF343">
        <f>SUM(CF342+1)</f>
        <v>312</v>
      </c>
      <c r="CG343" s="22" t="str">
        <f>IF(CM342&lt;1,"",$CJ$7)</f>
        <v/>
      </c>
      <c r="CH343" s="21" t="str">
        <f>IF(CM342&lt;1,"",(CM342*(CG343*30)/360))</f>
        <v/>
      </c>
      <c r="CI343" s="5" t="str">
        <f>IF(CM342&lt;1,"",$CJ$9)</f>
        <v/>
      </c>
      <c r="CJ343" s="21" t="str">
        <f>IF(CM342&lt;1,"",$CJ$12)</f>
        <v/>
      </c>
      <c r="CK343" s="21">
        <f>IF(CM342&lt;1,0,CK331)</f>
        <v>0</v>
      </c>
      <c r="CL343" s="21">
        <f>IF(CM342&lt;1,0,(CI343+CJ343+CK343)-CH343)</f>
        <v>0</v>
      </c>
      <c r="CM343" s="21">
        <f>IF(CM342-CL343&lt;1,0,CM342-CL343)</f>
        <v>0</v>
      </c>
      <c r="CO343" s="4">
        <f>(CR342*($CO$36*13.85))/360</f>
        <v>658.73437232398953</v>
      </c>
      <c r="CP343" s="5">
        <f>$D$38/2</f>
        <v>1342.0540575303476</v>
      </c>
      <c r="CQ343" s="5">
        <f>CP343-CO343</f>
        <v>683.31968520635803</v>
      </c>
      <c r="CR343" s="4">
        <f>IF(CR342-CQ343&lt;0,0,CR342-CQ343)</f>
        <v>341763.42982618173</v>
      </c>
      <c r="CS343" s="6">
        <f>IF(CR342&lt;1,"",CS342+1)</f>
        <v>306</v>
      </c>
    </row>
    <row r="344" spans="1:97" hidden="1" x14ac:dyDescent="0.25">
      <c r="A344" s="6"/>
      <c r="B344" s="20">
        <f>IF(M343&lt;1,"",$E$7)</f>
        <v>0.05</v>
      </c>
      <c r="C344" s="17">
        <f>IF(M343&lt;1,0,(M343*(B344*30)/360))</f>
        <v>539.80212645887821</v>
      </c>
      <c r="D344" s="19">
        <f>IF(M343 &gt; 1, IF(M343-D343&lt;1,(M343+C344),$E$9), 0)</f>
        <v>2684.1081150606951</v>
      </c>
      <c r="E344" s="17">
        <f>IF(D344&lt;M343,IF(M343&lt;1,"",$E$16),IF(D344&lt;E343,0,D344-(M343+C344)))</f>
        <v>0</v>
      </c>
      <c r="F344" s="17"/>
      <c r="G344" s="17"/>
      <c r="H344" s="17"/>
      <c r="I344" s="17"/>
      <c r="J344" s="17"/>
      <c r="K344" s="17">
        <f>IF(K332 &gt; 1, IF(M343&lt;$E$17,(M343-D344+C344),K332), 0)</f>
        <v>0</v>
      </c>
      <c r="L344" s="17">
        <f>IF(M343&lt;1,0,IF((D344+E344+K344)-C344&gt;=(M343),(M343),(D344+E344+K344)-C344))</f>
        <v>2144.3059886018168</v>
      </c>
      <c r="M344" s="18">
        <f>IF(M343-L344&lt;1,0,M343-L344)</f>
        <v>127408.20436152894</v>
      </c>
      <c r="N344" s="17"/>
      <c r="Q344" s="7"/>
      <c r="R344" s="11"/>
      <c r="S344" s="23">
        <f>S343-($S$337-$S$349)/12</f>
        <v>3463.3413133089957</v>
      </c>
      <c r="T344" s="13"/>
      <c r="U344" s="10">
        <f>CM338</f>
        <v>0</v>
      </c>
      <c r="V344" s="9"/>
      <c r="W344" s="12">
        <f>SUM($C$38:C344)</f>
        <v>451429.39568516216</v>
      </c>
      <c r="X344" s="11"/>
      <c r="Y344" s="10">
        <f>SUM($CH$30:CH338)</f>
        <v>32940.465450647702</v>
      </c>
      <c r="Z344" s="9"/>
      <c r="AA344" s="9"/>
      <c r="AB344" s="9"/>
      <c r="AG344" s="1" t="s">
        <v>0</v>
      </c>
      <c r="CF344">
        <f>SUM(CF343+1)</f>
        <v>313</v>
      </c>
      <c r="CG344" s="22" t="str">
        <f>IF(CM343&lt;1,"",$CJ$7)</f>
        <v/>
      </c>
      <c r="CH344" s="21" t="str">
        <f>IF(CM343&lt;1,"",(CM343*(CG344*30)/360))</f>
        <v/>
      </c>
      <c r="CI344" s="5" t="str">
        <f>IF(CM343&lt;1,"",$CJ$9)</f>
        <v/>
      </c>
      <c r="CJ344" s="21" t="str">
        <f>IF(CM343&lt;1,"",$CJ$12)</f>
        <v/>
      </c>
      <c r="CK344" s="21">
        <f>IF(CM343&lt;1,0,CK332)</f>
        <v>0</v>
      </c>
      <c r="CL344" s="21">
        <f>IF(CM343&lt;1,0,(CI344+CJ344+CK344)-CH344)</f>
        <v>0</v>
      </c>
      <c r="CM344" s="21">
        <f>IF(CM343-CL344&lt;1,0,CM343-CL344)</f>
        <v>0</v>
      </c>
      <c r="CO344" s="4">
        <f>(CR343*($CO$36*13.85))/360</f>
        <v>657.41993098508567</v>
      </c>
      <c r="CP344" s="5">
        <f>$D$38/2</f>
        <v>1342.0540575303476</v>
      </c>
      <c r="CQ344" s="5">
        <f>CP344-CO344</f>
        <v>684.63412654526189</v>
      </c>
      <c r="CR344" s="4">
        <f>IF(CR343-CQ344&lt;0,0,CR343-CQ344)</f>
        <v>341078.79569963645</v>
      </c>
      <c r="CS344" s="6">
        <f>IF(CR343&lt;1,"",CS343+1)</f>
        <v>307</v>
      </c>
    </row>
    <row r="345" spans="1:97" hidden="1" x14ac:dyDescent="0.25">
      <c r="A345" s="6"/>
      <c r="B345" s="20">
        <f>IF(M344&lt;1,"",$E$7)</f>
        <v>0.05</v>
      </c>
      <c r="C345" s="17">
        <f>IF(M344&lt;1,0,(M344*(B345*30)/360))</f>
        <v>530.86751817303718</v>
      </c>
      <c r="D345" s="19">
        <f>IF(M344 &gt; 1, IF(M344-D344&lt;1,(M344+C345),$E$9), 0)</f>
        <v>2684.1081150606951</v>
      </c>
      <c r="E345" s="17">
        <f>IF(D345&lt;M344,IF(M344&lt;1,"",$E$16),IF(D345&lt;E344,0,D345-(M344+C345)))</f>
        <v>0</v>
      </c>
      <c r="F345" s="17"/>
      <c r="G345" s="17"/>
      <c r="H345" s="17"/>
      <c r="I345" s="17"/>
      <c r="J345" s="17"/>
      <c r="K345" s="17">
        <f>IF(K333 &gt; 1, IF(M344&lt;$E$17,(M344-D345+C345),K333), 0)</f>
        <v>0</v>
      </c>
      <c r="L345" s="17">
        <f>IF(M344&lt;1,0,IF((D345+E345+K345)-C345&gt;=(M344),(M344),(D345+E345+K345)-C345))</f>
        <v>2153.2405968876578</v>
      </c>
      <c r="M345" s="18">
        <f>IF(M344-L345&lt;1,0,M344-L345)</f>
        <v>125254.96376464129</v>
      </c>
      <c r="N345" s="17"/>
      <c r="Q345" s="7"/>
      <c r="R345" s="11"/>
      <c r="S345" s="23">
        <f>S344-($S$337-$S$349)/12</f>
        <v>2770.6730506471968</v>
      </c>
      <c r="T345" s="13"/>
      <c r="U345" s="10">
        <f>CM339</f>
        <v>0</v>
      </c>
      <c r="V345" s="9"/>
      <c r="W345" s="12">
        <f>SUM($C$38:C345)</f>
        <v>451960.26320333523</v>
      </c>
      <c r="X345" s="11"/>
      <c r="Y345" s="10">
        <f>SUM($CH$30:CH339)</f>
        <v>32940.465450647702</v>
      </c>
      <c r="Z345" s="9"/>
      <c r="AA345" s="9"/>
      <c r="AB345" s="9"/>
      <c r="AG345" s="1" t="s">
        <v>0</v>
      </c>
      <c r="CF345">
        <f>SUM(CF344+1)</f>
        <v>314</v>
      </c>
      <c r="CG345" s="22" t="str">
        <f>IF(CM344&lt;1,"",$CJ$7)</f>
        <v/>
      </c>
      <c r="CH345" s="21" t="str">
        <f>IF(CM344&lt;1,"",(CM344*(CG345*30)/360))</f>
        <v/>
      </c>
      <c r="CI345" s="5" t="str">
        <f>IF(CM344&lt;1,"",$CJ$9)</f>
        <v/>
      </c>
      <c r="CJ345" s="21" t="str">
        <f>IF(CM344&lt;1,"",$CJ$12)</f>
        <v/>
      </c>
      <c r="CK345" s="21">
        <f>IF(CM344&lt;1,0,CK333)</f>
        <v>0</v>
      </c>
      <c r="CL345" s="21">
        <f>IF(CM344&lt;1,0,(CI345+CJ345+CK345)-CH345)</f>
        <v>0</v>
      </c>
      <c r="CM345" s="21">
        <f>IF(CM344-CL345&lt;1,0,CM344-CL345)</f>
        <v>0</v>
      </c>
      <c r="CO345" s="4">
        <f>(CR344*($CO$36*13.85))/360</f>
        <v>656.10296117221731</v>
      </c>
      <c r="CP345" s="5">
        <f>$D$38/2</f>
        <v>1342.0540575303476</v>
      </c>
      <c r="CQ345" s="5">
        <f>CP345-CO345</f>
        <v>685.95109635813026</v>
      </c>
      <c r="CR345" s="4">
        <f>IF(CR344-CQ345&lt;0,0,CR344-CQ345)</f>
        <v>340392.84460327832</v>
      </c>
      <c r="CS345" s="6">
        <f>IF(CR344&lt;1,"",CS344+1)</f>
        <v>308</v>
      </c>
    </row>
    <row r="346" spans="1:97" hidden="1" x14ac:dyDescent="0.25">
      <c r="A346" s="6"/>
      <c r="B346" s="20">
        <f>IF(M345&lt;1,"",$E$7)</f>
        <v>0.05</v>
      </c>
      <c r="C346" s="17">
        <f>IF(M345&lt;1,0,(M345*(B346*30)/360))</f>
        <v>521.895682352672</v>
      </c>
      <c r="D346" s="19">
        <f>IF(M345 &gt; 1, IF(M345-D345&lt;1,(M345+C346),$E$9), 0)</f>
        <v>2684.1081150606951</v>
      </c>
      <c r="E346" s="17">
        <f>IF(D346&lt;M345,IF(M345&lt;1,"",$E$16),IF(D346&lt;E345,0,D346-(M345+C346)))</f>
        <v>0</v>
      </c>
      <c r="F346" s="17"/>
      <c r="G346" s="17"/>
      <c r="H346" s="17"/>
      <c r="I346" s="17"/>
      <c r="J346" s="17"/>
      <c r="K346" s="17">
        <f>IF(K334 &gt; 1, IF(M345&lt;$E$17,(M345-D346+C346),K334), 0)</f>
        <v>0</v>
      </c>
      <c r="L346" s="17">
        <f>IF(M345&lt;1,0,IF((D346+E346+K346)-C346&gt;=(M345),(M345),(D346+E346+K346)-C346))</f>
        <v>2162.2124327080232</v>
      </c>
      <c r="M346" s="18">
        <f>IF(M345-L346&lt;1,0,M345-L346)</f>
        <v>123092.75133193326</v>
      </c>
      <c r="N346" s="17"/>
      <c r="Q346" s="7"/>
      <c r="R346" s="11"/>
      <c r="S346" s="23">
        <f>S345-($S$337-$S$349)/12</f>
        <v>2078.0047879853978</v>
      </c>
      <c r="T346" s="13"/>
      <c r="U346" s="10">
        <f>CM340</f>
        <v>0</v>
      </c>
      <c r="V346" s="9"/>
      <c r="W346" s="12">
        <f>SUM($C$38:C346)</f>
        <v>452482.15888568788</v>
      </c>
      <c r="X346" s="11"/>
      <c r="Y346" s="10">
        <f>SUM($CH$30:CH340)</f>
        <v>32940.465450647702</v>
      </c>
      <c r="Z346" s="9"/>
      <c r="AA346" s="9"/>
      <c r="AB346" s="9"/>
      <c r="AG346" s="1" t="s">
        <v>0</v>
      </c>
      <c r="CF346">
        <f>SUM(CF345+1)</f>
        <v>315</v>
      </c>
      <c r="CG346" s="22" t="str">
        <f>IF(CM345&lt;1,"",$CJ$7)</f>
        <v/>
      </c>
      <c r="CH346" s="21" t="str">
        <f>IF(CM345&lt;1,"",(CM345*(CG346*30)/360))</f>
        <v/>
      </c>
      <c r="CI346" s="5" t="str">
        <f>IF(CM345&lt;1,"",$CJ$9)</f>
        <v/>
      </c>
      <c r="CJ346" s="21" t="str">
        <f>IF(CM345&lt;1,"",$CJ$12)</f>
        <v/>
      </c>
      <c r="CK346" s="21">
        <f>IF(CM345&lt;1,0,CK334)</f>
        <v>0</v>
      </c>
      <c r="CL346" s="21">
        <f>IF(CM345&lt;1,0,(CI346+CJ346+CK346)-CH346)</f>
        <v>0</v>
      </c>
      <c r="CM346" s="21">
        <f>IF(CM345-CL346&lt;1,0,CM345-CL346)</f>
        <v>0</v>
      </c>
      <c r="CO346" s="4">
        <f>(CR345*($CO$36*13.85))/360</f>
        <v>654.78345802158401</v>
      </c>
      <c r="CP346" s="5">
        <f>$D$38/2</f>
        <v>1342.0540575303476</v>
      </c>
      <c r="CQ346" s="5">
        <f>CP346-CO346</f>
        <v>687.27059950876355</v>
      </c>
      <c r="CR346" s="4">
        <f>IF(CR345-CQ346&lt;0,0,CR345-CQ346)</f>
        <v>339705.57400376955</v>
      </c>
      <c r="CS346" s="6">
        <f>IF(CR345&lt;1,"",CS345+1)</f>
        <v>309</v>
      </c>
    </row>
    <row r="347" spans="1:97" hidden="1" x14ac:dyDescent="0.25">
      <c r="A347" s="6"/>
      <c r="B347" s="20">
        <f>IF(M346&lt;1,"",$E$7)</f>
        <v>0.05</v>
      </c>
      <c r="C347" s="17">
        <f>IF(M346&lt;1,0,(M346*(B347*30)/360))</f>
        <v>512.88646388305528</v>
      </c>
      <c r="D347" s="19">
        <f>IF(M346 &gt; 1, IF(M346-D346&lt;1,(M346+C347),$E$9), 0)</f>
        <v>2684.1081150606951</v>
      </c>
      <c r="E347" s="17">
        <f>IF(D347&lt;M346,IF(M346&lt;1,"",$E$16),IF(D347&lt;E346,0,D347-(M346+C347)))</f>
        <v>0</v>
      </c>
      <c r="F347" s="17"/>
      <c r="G347" s="17"/>
      <c r="H347" s="17"/>
      <c r="I347" s="17"/>
      <c r="J347" s="17"/>
      <c r="K347" s="17">
        <f>IF(K335 &gt; 1, IF(M346&lt;$E$17,(M346-D347+C347),K335), 0)</f>
        <v>0</v>
      </c>
      <c r="L347" s="17">
        <f>IF(M346&lt;1,0,IF((D347+E347+K347)-C347&gt;=(M346),(M346),(D347+E347+K347)-C347))</f>
        <v>2171.2216511776396</v>
      </c>
      <c r="M347" s="18">
        <f>IF(M346-L347&lt;1,0,M346-L347)</f>
        <v>120921.52968075563</v>
      </c>
      <c r="N347" s="17"/>
      <c r="Q347" s="7"/>
      <c r="R347" s="11"/>
      <c r="S347" s="23">
        <f>S346-($S$337-$S$349)/12</f>
        <v>1385.3365253235988</v>
      </c>
      <c r="T347" s="13"/>
      <c r="U347" s="10">
        <f>CM341</f>
        <v>0</v>
      </c>
      <c r="V347" s="9"/>
      <c r="W347" s="12">
        <f>SUM($C$38:C347)</f>
        <v>452995.04534957092</v>
      </c>
      <c r="X347" s="11"/>
      <c r="Y347" s="10">
        <f>SUM($CH$30:CH341)</f>
        <v>32940.465450647702</v>
      </c>
      <c r="Z347" s="9"/>
      <c r="AA347" s="9"/>
      <c r="AB347" s="9"/>
      <c r="AG347" s="1" t="s">
        <v>0</v>
      </c>
      <c r="CF347">
        <f>SUM(CF346+1)</f>
        <v>316</v>
      </c>
      <c r="CG347" s="22" t="str">
        <f>IF(CM346&lt;1,"",$CJ$7)</f>
        <v/>
      </c>
      <c r="CH347" s="21" t="str">
        <f>IF(CM346&lt;1,"",(CM346*(CG347*30)/360))</f>
        <v/>
      </c>
      <c r="CI347" s="5" t="str">
        <f>IF(CM346&lt;1,"",$CJ$9)</f>
        <v/>
      </c>
      <c r="CJ347" s="21" t="str">
        <f>IF(CM346&lt;1,"",$CJ$12)</f>
        <v/>
      </c>
      <c r="CK347" s="21">
        <f>IF(CM346&lt;1,0,CK335)</f>
        <v>0</v>
      </c>
      <c r="CL347" s="21">
        <f>IF(CM346&lt;1,0,(CI347+CJ347+CK347)-CH347)</f>
        <v>0</v>
      </c>
      <c r="CM347" s="21">
        <f>IF(CM346-CL347&lt;1,0,CM346-CL347)</f>
        <v>0</v>
      </c>
      <c r="CO347" s="4">
        <f>(CR346*($CO$36*13.85))/360</f>
        <v>653.46141666002893</v>
      </c>
      <c r="CP347" s="5">
        <f>$D$38/2</f>
        <v>1342.0540575303476</v>
      </c>
      <c r="CQ347" s="5">
        <f>CP347-CO347</f>
        <v>688.59264087031863</v>
      </c>
      <c r="CR347" s="4">
        <f>IF(CR346-CQ347&lt;0,0,CR346-CQ347)</f>
        <v>339016.98136289924</v>
      </c>
      <c r="CS347" s="6">
        <f>IF(CR346&lt;1,"",CS346+1)</f>
        <v>310</v>
      </c>
    </row>
    <row r="348" spans="1:97" hidden="1" x14ac:dyDescent="0.25">
      <c r="A348" s="6"/>
      <c r="B348" s="20">
        <f>IF(M347&lt;1,"",$E$7)</f>
        <v>0.05</v>
      </c>
      <c r="C348" s="17">
        <f>IF(M347&lt;1,0,(M347*(B348*30)/360))</f>
        <v>503.83970700314848</v>
      </c>
      <c r="D348" s="19">
        <f>IF(M347 &gt; 1, IF(M347-D347&lt;1,(M347+C348),$E$9), 0)</f>
        <v>2684.1081150606951</v>
      </c>
      <c r="E348" s="17">
        <f>IF(D348&lt;M347,IF(M347&lt;1,"",$E$16),IF(D348&lt;E347,0,D348-(M347+C348)))</f>
        <v>0</v>
      </c>
      <c r="F348" s="17"/>
      <c r="G348" s="17"/>
      <c r="H348" s="17"/>
      <c r="I348" s="17"/>
      <c r="J348" s="17"/>
      <c r="K348" s="17">
        <f>IF(K336 &gt; 1, IF(M347&lt;$E$17,(M347-D348+C348),K336), 0)</f>
        <v>0</v>
      </c>
      <c r="L348" s="17">
        <f>IF(M347&lt;1,0,IF((D348+E348+K348)-C348&gt;=(M347),(M347),(D348+E348+K348)-C348))</f>
        <v>2180.2684080575468</v>
      </c>
      <c r="M348" s="18">
        <f>IF(M347-L348&lt;1,0,M347-L348)</f>
        <v>118741.26127269809</v>
      </c>
      <c r="N348" s="17"/>
      <c r="Q348" s="7"/>
      <c r="R348" s="11"/>
      <c r="S348" s="23">
        <f>S347-($S$337-$S$349)/12</f>
        <v>692.66826266179999</v>
      </c>
      <c r="T348" s="13"/>
      <c r="U348" s="10">
        <f>CM342</f>
        <v>0</v>
      </c>
      <c r="V348" s="9"/>
      <c r="W348" s="12">
        <f>SUM($C$38:C348)</f>
        <v>453498.88505657407</v>
      </c>
      <c r="X348" s="11"/>
      <c r="Y348" s="10">
        <f>SUM($CH$30:CH342)</f>
        <v>32940.465450647702</v>
      </c>
      <c r="Z348" s="9"/>
      <c r="AA348" s="9"/>
      <c r="AB348" s="9"/>
      <c r="AG348" s="1" t="s">
        <v>0</v>
      </c>
      <c r="CF348">
        <f>SUM(CF347+1)</f>
        <v>317</v>
      </c>
      <c r="CG348" s="22" t="str">
        <f>IF(CM347&lt;1,"",$CJ$7)</f>
        <v/>
      </c>
      <c r="CH348" s="21" t="str">
        <f>IF(CM347&lt;1,"",(CM347*(CG348*30)/360))</f>
        <v/>
      </c>
      <c r="CI348" s="5" t="str">
        <f>IF(CM347&lt;1,"",$CJ$9)</f>
        <v/>
      </c>
      <c r="CJ348" s="21" t="str">
        <f>IF(CM347&lt;1,"",$CJ$12)</f>
        <v/>
      </c>
      <c r="CK348" s="21">
        <f>IF(CM347&lt;1,0,CK336)</f>
        <v>0</v>
      </c>
      <c r="CL348" s="21">
        <f>IF(CM347&lt;1,0,(CI348+CJ348+CK348)-CH348)</f>
        <v>0</v>
      </c>
      <c r="CM348" s="21">
        <f>IF(CM347-CL348&lt;1,0,CM347-CL348)</f>
        <v>0</v>
      </c>
      <c r="CO348" s="4">
        <f>(CR347*($CO$36*13.85))/360</f>
        <v>652.13683220502139</v>
      </c>
      <c r="CP348" s="5">
        <f>$D$38/2</f>
        <v>1342.0540575303476</v>
      </c>
      <c r="CQ348" s="5">
        <f>CP348-CO348</f>
        <v>689.91722532532617</v>
      </c>
      <c r="CR348" s="4">
        <f>IF(CR347-CQ348&lt;0,0,CR347-CQ348)</f>
        <v>338327.06413757394</v>
      </c>
      <c r="CS348" s="6">
        <f>IF(CR347&lt;1,"",CS347+1)</f>
        <v>311</v>
      </c>
    </row>
    <row r="349" spans="1:97" hidden="1" x14ac:dyDescent="0.25">
      <c r="A349" s="6"/>
      <c r="B349" s="20">
        <f>IF(M348&lt;1,"",$E$7)</f>
        <v>0.05</v>
      </c>
      <c r="C349" s="17">
        <f>IF(M348&lt;1,0,(M348*(B349*30)/360))</f>
        <v>494.75525530290872</v>
      </c>
      <c r="D349" s="19">
        <f>IF(M348 &gt; 1, IF(M348-D348&lt;1,(M348+C349),$E$9), 0)</f>
        <v>2684.1081150606951</v>
      </c>
      <c r="E349" s="17">
        <f>IF(D349&lt;M348,IF(M348&lt;1,"",$E$16),IF(D349&lt;E348,0,D349-(M348+C349)))</f>
        <v>0</v>
      </c>
      <c r="F349" s="17"/>
      <c r="G349" s="17"/>
      <c r="H349" s="17"/>
      <c r="I349" s="17"/>
      <c r="J349" s="17"/>
      <c r="K349" s="17">
        <f>IF(K337 &gt; 1, IF(M348&lt;$E$17,(M348-D349+C349),K337), 0)</f>
        <v>0</v>
      </c>
      <c r="L349" s="17">
        <f>IF(M348&lt;1,0,IF((D349+E349+K349)-C349&gt;=(M348),(M348),(D349+E349+K349)-C349))</f>
        <v>2189.3528597577865</v>
      </c>
      <c r="M349" s="18">
        <f>IF(M348-L349&lt;1,0,M348-L349)</f>
        <v>116551.90841294031</v>
      </c>
      <c r="N349" s="17"/>
      <c r="Q349" s="7"/>
      <c r="R349" s="11" t="s">
        <v>0</v>
      </c>
      <c r="S349" s="23">
        <f>CR713</f>
        <v>0</v>
      </c>
      <c r="T349" s="13"/>
      <c r="U349" s="10">
        <f>CM343</f>
        <v>0</v>
      </c>
      <c r="V349" s="9"/>
      <c r="W349" s="12">
        <f>SUM($C$38:C349)</f>
        <v>453993.64031187695</v>
      </c>
      <c r="X349" s="11">
        <v>26</v>
      </c>
      <c r="Y349" s="10">
        <f>SUM($CH$30:CH343)</f>
        <v>32940.465450647702</v>
      </c>
      <c r="Z349" s="9"/>
      <c r="AA349" s="9"/>
      <c r="AB349" s="9"/>
      <c r="AG349" s="1" t="s">
        <v>0</v>
      </c>
      <c r="CF349">
        <f>SUM(CF348+1)</f>
        <v>318</v>
      </c>
      <c r="CG349" s="22" t="str">
        <f>IF(CM348&lt;1,"",$CJ$7)</f>
        <v/>
      </c>
      <c r="CH349" s="21" t="str">
        <f>IF(CM348&lt;1,"",(CM348*(CG349*30)/360))</f>
        <v/>
      </c>
      <c r="CI349" s="5" t="str">
        <f>IF(CM348&lt;1,"",$CJ$9)</f>
        <v/>
      </c>
      <c r="CJ349" s="21" t="str">
        <f>IF(CM348&lt;1,"",$CJ$12)</f>
        <v/>
      </c>
      <c r="CK349" s="21">
        <f>IF(CM348&lt;1,0,CK337)</f>
        <v>0</v>
      </c>
      <c r="CL349" s="21">
        <f>IF(CM348&lt;1,0,(CI349+CJ349+CK349)-CH349)</f>
        <v>0</v>
      </c>
      <c r="CM349" s="21">
        <f>IF(CM348-CL349&lt;1,0,CM348-CL349)</f>
        <v>0</v>
      </c>
      <c r="CO349" s="4">
        <f>(CR348*($CO$36*13.85))/360</f>
        <v>650.80969976463882</v>
      </c>
      <c r="CP349" s="5">
        <f>$D$38/2</f>
        <v>1342.0540575303476</v>
      </c>
      <c r="CQ349" s="5">
        <f>CP349-CO349</f>
        <v>691.24435776570874</v>
      </c>
      <c r="CR349" s="4">
        <f>IF(CR348-CQ349&lt;0,0,CR348-CQ349)</f>
        <v>337635.81977980823</v>
      </c>
      <c r="CS349" s="6">
        <f>IF(CR348&lt;1,"",CS348+1)</f>
        <v>312</v>
      </c>
    </row>
    <row r="350" spans="1:97" hidden="1" x14ac:dyDescent="0.25">
      <c r="A350" s="6"/>
      <c r="B350" s="20">
        <f>IF(M349&lt;1,"",$E$7)</f>
        <v>0.05</v>
      </c>
      <c r="C350" s="17">
        <f>IF(M349&lt;1,0,(M349*(B350*30)/360))</f>
        <v>485.63295172058457</v>
      </c>
      <c r="D350" s="19">
        <f>IF(M349 &gt; 1, IF(M349-D349&lt;1,(M349+C350),$E$9), 0)</f>
        <v>2684.1081150606951</v>
      </c>
      <c r="E350" s="17">
        <f>IF(D350&lt;M349,IF(M349&lt;1,"",$E$16),IF(D350&lt;E349,0,D350-(M349+C350)))</f>
        <v>0</v>
      </c>
      <c r="F350" s="17"/>
      <c r="G350" s="17"/>
      <c r="H350" s="17"/>
      <c r="I350" s="17"/>
      <c r="J350" s="17"/>
      <c r="K350" s="17">
        <f>IF(K338 &gt; 1, IF(M349&lt;$E$17,(M349-D350+C350),K338), 0)</f>
        <v>0</v>
      </c>
      <c r="L350" s="17">
        <f>IF(M349&lt;1,0,IF((D350+E350+K350)-C350&gt;=(M349),(M349),(D350+E350+K350)-C350))</f>
        <v>2198.4751633401106</v>
      </c>
      <c r="M350" s="18">
        <f>IF(M349-L350&lt;1,0,M349-L350)</f>
        <v>114353.43324960019</v>
      </c>
      <c r="N350" s="17"/>
      <c r="Q350" s="7"/>
      <c r="R350" s="11"/>
      <c r="S350" s="23">
        <f>S349-($S$349-$S$361)/12</f>
        <v>0</v>
      </c>
      <c r="T350" s="13"/>
      <c r="U350" s="10">
        <f>CM344</f>
        <v>0</v>
      </c>
      <c r="V350" s="9"/>
      <c r="W350" s="12">
        <f>SUM($C$38:C350)</f>
        <v>454479.27326359751</v>
      </c>
      <c r="X350" s="11"/>
      <c r="Y350" s="10">
        <f>SUM($CH$30:CH344)</f>
        <v>32940.465450647702</v>
      </c>
      <c r="Z350" s="9"/>
      <c r="AA350" s="9"/>
      <c r="AB350" s="9"/>
      <c r="AG350" s="1" t="s">
        <v>0</v>
      </c>
      <c r="CF350">
        <f>SUM(CF349+1)</f>
        <v>319</v>
      </c>
      <c r="CG350" s="22" t="str">
        <f>IF(CM349&lt;1,"",$CJ$7)</f>
        <v/>
      </c>
      <c r="CH350" s="21" t="str">
        <f>IF(CM349&lt;1,"",(CM349*(CG350*30)/360))</f>
        <v/>
      </c>
      <c r="CI350" s="5" t="str">
        <f>IF(CM349&lt;1,"",$CJ$9)</f>
        <v/>
      </c>
      <c r="CJ350" s="21" t="str">
        <f>IF(CM349&lt;1,"",$CJ$12)</f>
        <v/>
      </c>
      <c r="CK350" s="21">
        <f>IF(CM349&lt;1,0,CK338)</f>
        <v>0</v>
      </c>
      <c r="CL350" s="21">
        <f>IF(CM349&lt;1,0,(CI350+CJ350+CK350)-CH350)</f>
        <v>0</v>
      </c>
      <c r="CM350" s="21">
        <f>IF(CM349-CL350&lt;1,0,CM349-CL350)</f>
        <v>0</v>
      </c>
      <c r="CO350" s="4">
        <f>(CR349*($CO$36*13.85))/360</f>
        <v>649.48001443754777</v>
      </c>
      <c r="CP350" s="5">
        <f>$D$38/2</f>
        <v>1342.0540575303476</v>
      </c>
      <c r="CQ350" s="5">
        <f>CP350-CO350</f>
        <v>692.5740430927998</v>
      </c>
      <c r="CR350" s="4">
        <f>IF(CR349-CQ350&lt;0,0,CR349-CQ350)</f>
        <v>336943.24573671544</v>
      </c>
      <c r="CS350" s="6">
        <f>IF(CR349&lt;1,"",CS349+1)</f>
        <v>313</v>
      </c>
    </row>
    <row r="351" spans="1:97" hidden="1" x14ac:dyDescent="0.25">
      <c r="A351" s="6"/>
      <c r="B351" s="20">
        <f>IF(M350&lt;1,"",$E$7)</f>
        <v>0.05</v>
      </c>
      <c r="C351" s="17">
        <f>IF(M350&lt;1,0,(M350*(B351*30)/360))</f>
        <v>476.47263854000079</v>
      </c>
      <c r="D351" s="19">
        <f>IF(M350 &gt; 1, IF(M350-D350&lt;1,(M350+C351),$E$9), 0)</f>
        <v>2684.1081150606951</v>
      </c>
      <c r="E351" s="17">
        <f>IF(D351&lt;M350,IF(M350&lt;1,"",$E$16),IF(D351&lt;E350,0,D351-(M350+C351)))</f>
        <v>0</v>
      </c>
      <c r="F351" s="17"/>
      <c r="G351" s="17"/>
      <c r="H351" s="17"/>
      <c r="I351" s="17"/>
      <c r="J351" s="17"/>
      <c r="K351" s="17">
        <f>IF(K339 &gt; 1, IF(M350&lt;$E$17,(M350-D351+C351),K339), 0)</f>
        <v>0</v>
      </c>
      <c r="L351" s="17">
        <f>IF(M350&lt;1,0,IF((D351+E351+K351)-C351&gt;=(M350),(M350),(D351+E351+K351)-C351))</f>
        <v>2207.6354765206943</v>
      </c>
      <c r="M351" s="18">
        <f>IF(M350-L351&lt;1,0,M350-L351)</f>
        <v>112145.7977730795</v>
      </c>
      <c r="N351" s="17"/>
      <c r="Q351" s="7"/>
      <c r="R351" s="11"/>
      <c r="S351" s="23">
        <f>S350-($S$349-$S$361)/12</f>
        <v>0</v>
      </c>
      <c r="T351" s="13"/>
      <c r="U351" s="10">
        <f>CM345</f>
        <v>0</v>
      </c>
      <c r="V351" s="9"/>
      <c r="W351" s="12">
        <f>SUM($C$38:C351)</f>
        <v>454955.74590213754</v>
      </c>
      <c r="X351" s="11"/>
      <c r="Y351" s="10">
        <f>SUM($CH$30:CH345)</f>
        <v>32940.465450647702</v>
      </c>
      <c r="Z351" s="9"/>
      <c r="AA351" s="9"/>
      <c r="AB351" s="9"/>
      <c r="AG351" s="1" t="s">
        <v>0</v>
      </c>
      <c r="CF351">
        <f>SUM(CF350+1)</f>
        <v>320</v>
      </c>
      <c r="CG351" s="22" t="str">
        <f>IF(CM350&lt;1,"",$CJ$7)</f>
        <v/>
      </c>
      <c r="CH351" s="21" t="str">
        <f>IF(CM350&lt;1,"",(CM350*(CG351*30)/360))</f>
        <v/>
      </c>
      <c r="CI351" s="5" t="str">
        <f>IF(CM350&lt;1,"",$CJ$9)</f>
        <v/>
      </c>
      <c r="CJ351" s="21" t="str">
        <f>IF(CM350&lt;1,"",$CJ$12)</f>
        <v/>
      </c>
      <c r="CK351" s="21">
        <f>IF(CM350&lt;1,0,CK339)</f>
        <v>0</v>
      </c>
      <c r="CL351" s="21">
        <f>IF(CM350&lt;1,0,(CI351+CJ351+CK351)-CH351)</f>
        <v>0</v>
      </c>
      <c r="CM351" s="21">
        <f>IF(CM350-CL351&lt;1,0,CM350-CL351)</f>
        <v>0</v>
      </c>
      <c r="CO351" s="4">
        <f>(CR350*($CO$36*13.85))/360</f>
        <v>648.1477713129874</v>
      </c>
      <c r="CP351" s="5">
        <f>$D$38/2</f>
        <v>1342.0540575303476</v>
      </c>
      <c r="CQ351" s="5">
        <f>CP351-CO351</f>
        <v>693.90628621736016</v>
      </c>
      <c r="CR351" s="4">
        <f>IF(CR350-CQ351&lt;0,0,CR350-CQ351)</f>
        <v>336249.33945049805</v>
      </c>
      <c r="CS351" s="6">
        <f>IF(CR350&lt;1,"",CS350+1)</f>
        <v>314</v>
      </c>
    </row>
    <row r="352" spans="1:97" hidden="1" x14ac:dyDescent="0.25">
      <c r="A352" s="6"/>
      <c r="B352" s="20">
        <f>IF(M351&lt;1,"",$E$7)</f>
        <v>0.05</v>
      </c>
      <c r="C352" s="17">
        <f>IF(M351&lt;1,0,(M351*(B352*30)/360))</f>
        <v>467.27415738783122</v>
      </c>
      <c r="D352" s="19">
        <f>IF(M351 &gt; 1, IF(M351-D351&lt;1,(M351+C352),$E$9), 0)</f>
        <v>2684.1081150606951</v>
      </c>
      <c r="E352" s="17">
        <f>IF(D352&lt;M351,IF(M351&lt;1,"",$E$16),IF(D352&lt;E351,0,D352-(M351+C352)))</f>
        <v>0</v>
      </c>
      <c r="F352" s="17"/>
      <c r="G352" s="17"/>
      <c r="H352" s="17"/>
      <c r="I352" s="17"/>
      <c r="J352" s="17"/>
      <c r="K352" s="17">
        <f>IF(K340 &gt; 1, IF(M351&lt;$E$17,(M351-D352+C352),K340), 0)</f>
        <v>0</v>
      </c>
      <c r="L352" s="17">
        <f>IF(M351&lt;1,0,IF((D352+E352+K352)-C352&gt;=(M351),(M351),(D352+E352+K352)-C352))</f>
        <v>2216.833957672864</v>
      </c>
      <c r="M352" s="18">
        <f>IF(M351-L352&lt;1,0,M351-L352)</f>
        <v>109928.96381540663</v>
      </c>
      <c r="N352" s="17"/>
      <c r="Q352" s="7"/>
      <c r="R352" s="11"/>
      <c r="S352" s="23">
        <f>S351-($S$349-$S$361)/12</f>
        <v>0</v>
      </c>
      <c r="T352" s="13"/>
      <c r="U352" s="10">
        <f>CM346</f>
        <v>0</v>
      </c>
      <c r="V352" s="9"/>
      <c r="W352" s="12">
        <f>SUM($C$38:C352)</f>
        <v>455423.02005952538</v>
      </c>
      <c r="X352" s="11"/>
      <c r="Y352" s="10">
        <f>SUM($CH$30:CH346)</f>
        <v>32940.465450647702</v>
      </c>
      <c r="Z352" s="9"/>
      <c r="AA352" s="9"/>
      <c r="AB352" s="9"/>
      <c r="AG352" s="1" t="s">
        <v>0</v>
      </c>
      <c r="CF352">
        <f>SUM(CF351+1)</f>
        <v>321</v>
      </c>
      <c r="CG352" s="22" t="str">
        <f>IF(CM351&lt;1,"",$CJ$7)</f>
        <v/>
      </c>
      <c r="CH352" s="21" t="str">
        <f>IF(CM351&lt;1,"",(CM351*(CG352*30)/360))</f>
        <v/>
      </c>
      <c r="CI352" s="5" t="str">
        <f>IF(CM351&lt;1,"",$CJ$9)</f>
        <v/>
      </c>
      <c r="CJ352" s="21" t="str">
        <f>IF(CM351&lt;1,"",$CJ$12)</f>
        <v/>
      </c>
      <c r="CK352" s="21">
        <f>IF(CM351&lt;1,0,CK340)</f>
        <v>0</v>
      </c>
      <c r="CL352" s="21">
        <f>IF(CM351&lt;1,0,(CI352+CJ352+CK352)-CH352)</f>
        <v>0</v>
      </c>
      <c r="CM352" s="21">
        <f>IF(CM351-CL352&lt;1,0,CM351-CL352)</f>
        <v>0</v>
      </c>
      <c r="CO352" s="4">
        <f>(CR351*($CO$36*13.85))/360</f>
        <v>646.81296547074976</v>
      </c>
      <c r="CP352" s="5">
        <f>$D$38/2</f>
        <v>1342.0540575303476</v>
      </c>
      <c r="CQ352" s="5">
        <f>CP352-CO352</f>
        <v>695.2410920595978</v>
      </c>
      <c r="CR352" s="4">
        <f>IF(CR351-CQ352&lt;0,0,CR351-CQ352)</f>
        <v>335554.09835843847</v>
      </c>
      <c r="CS352" s="6">
        <f>IF(CR351&lt;1,"",CS351+1)</f>
        <v>315</v>
      </c>
    </row>
    <row r="353" spans="1:97" hidden="1" x14ac:dyDescent="0.25">
      <c r="A353" s="6"/>
      <c r="B353" s="20">
        <f>IF(M352&lt;1,"",$E$7)</f>
        <v>0.05</v>
      </c>
      <c r="C353" s="17">
        <f>IF(M352&lt;1,0,(M352*(B353*30)/360))</f>
        <v>458.03734923086091</v>
      </c>
      <c r="D353" s="19">
        <f>IF(M352 &gt; 1, IF(M352-D352&lt;1,(M352+C353),$E$9), 0)</f>
        <v>2684.1081150606951</v>
      </c>
      <c r="E353" s="17">
        <f>IF(D353&lt;M352,IF(M352&lt;1,"",$E$16),IF(D353&lt;E352,0,D353-(M352+C353)))</f>
        <v>0</v>
      </c>
      <c r="F353" s="17"/>
      <c r="G353" s="17"/>
      <c r="H353" s="17"/>
      <c r="I353" s="17"/>
      <c r="J353" s="17"/>
      <c r="K353" s="17">
        <f>IF(K341 &gt; 1, IF(M352&lt;$E$17,(M352-D353+C353),K341), 0)</f>
        <v>0</v>
      </c>
      <c r="L353" s="17">
        <f>IF(M352&lt;1,0,IF((D353+E353+K353)-C353&gt;=(M352),(M352),(D353+E353+K353)-C353))</f>
        <v>2226.0707658298343</v>
      </c>
      <c r="M353" s="18">
        <f>IF(M352-L353&lt;1,0,M352-L353)</f>
        <v>107702.8930495768</v>
      </c>
      <c r="N353" s="17"/>
      <c r="Q353" s="7"/>
      <c r="R353" s="11"/>
      <c r="S353" s="23">
        <f>S352-($S$349-$S$361)/12</f>
        <v>0</v>
      </c>
      <c r="T353" s="13"/>
      <c r="U353" s="10">
        <f>CM347</f>
        <v>0</v>
      </c>
      <c r="V353" s="9"/>
      <c r="W353" s="12">
        <f>SUM($C$38:C353)</f>
        <v>455881.05740875623</v>
      </c>
      <c r="X353" s="11"/>
      <c r="Y353" s="10">
        <f>SUM($CH$30:CH347)</f>
        <v>32940.465450647702</v>
      </c>
      <c r="Z353" s="9"/>
      <c r="AA353" s="9"/>
      <c r="AB353" s="9"/>
      <c r="AG353" s="1" t="s">
        <v>0</v>
      </c>
      <c r="CF353">
        <f>SUM(CF352+1)</f>
        <v>322</v>
      </c>
      <c r="CG353" s="22" t="str">
        <f>IF(CM352&lt;1,"",$CJ$7)</f>
        <v/>
      </c>
      <c r="CH353" s="21" t="str">
        <f>IF(CM352&lt;1,"",(CM352*(CG353*30)/360))</f>
        <v/>
      </c>
      <c r="CI353" s="5" t="str">
        <f>IF(CM352&lt;1,"",$CJ$9)</f>
        <v/>
      </c>
      <c r="CJ353" s="21" t="str">
        <f>IF(CM352&lt;1,"",$CJ$12)</f>
        <v/>
      </c>
      <c r="CK353" s="21">
        <f>IF(CM352&lt;1,0,CK341)</f>
        <v>0</v>
      </c>
      <c r="CL353" s="21">
        <f>IF(CM352&lt;1,0,(CI353+CJ353+CK353)-CH353)</f>
        <v>0</v>
      </c>
      <c r="CM353" s="21">
        <f>IF(CM352-CL353&lt;1,0,CM352-CL353)</f>
        <v>0</v>
      </c>
      <c r="CO353" s="4">
        <f>(CR352*($CO$36*13.85))/360</f>
        <v>645.47559198116289</v>
      </c>
      <c r="CP353" s="5">
        <f>$D$38/2</f>
        <v>1342.0540575303476</v>
      </c>
      <c r="CQ353" s="5">
        <f>CP353-CO353</f>
        <v>696.57846554918467</v>
      </c>
      <c r="CR353" s="4">
        <f>IF(CR352-CQ353&lt;0,0,CR352-CQ353)</f>
        <v>334857.51989288931</v>
      </c>
      <c r="CS353" s="6">
        <f>IF(CR352&lt;1,"",CS352+1)</f>
        <v>316</v>
      </c>
    </row>
    <row r="354" spans="1:97" hidden="1" x14ac:dyDescent="0.25">
      <c r="A354" s="6"/>
      <c r="B354" s="20">
        <f>IF(M353&lt;1,"",$E$7)</f>
        <v>0.05</v>
      </c>
      <c r="C354" s="17">
        <f>IF(M353&lt;1,0,(M353*(B354*30)/360))</f>
        <v>448.76205437323671</v>
      </c>
      <c r="D354" s="19">
        <f>IF(M353 &gt; 1, IF(M353-D353&lt;1,(M353+C354),$E$9), 0)</f>
        <v>2684.1081150606951</v>
      </c>
      <c r="E354" s="17">
        <f>IF(D354&lt;M353,IF(M353&lt;1,"",$E$16),IF(D354&lt;E353,0,D354-(M353+C354)))</f>
        <v>0</v>
      </c>
      <c r="F354" s="17"/>
      <c r="G354" s="17"/>
      <c r="H354" s="17"/>
      <c r="I354" s="17"/>
      <c r="J354" s="17"/>
      <c r="K354" s="17">
        <f>IF(K342 &gt; 1, IF(M353&lt;$E$17,(M353-D354+C354),K342), 0)</f>
        <v>0</v>
      </c>
      <c r="L354" s="17">
        <f>IF(M353&lt;1,0,IF((D354+E354+K354)-C354&gt;=(M353),(M353),(D354+E354+K354)-C354))</f>
        <v>2235.3460606874582</v>
      </c>
      <c r="M354" s="18">
        <f>IF(M353-L354&lt;1,0,M353-L354)</f>
        <v>105467.54698888934</v>
      </c>
      <c r="N354" s="17"/>
      <c r="Q354" s="7"/>
      <c r="R354" s="11"/>
      <c r="S354" s="23">
        <f>S353-($S$349-$S$361)/12</f>
        <v>0</v>
      </c>
      <c r="T354" s="13"/>
      <c r="U354" s="10">
        <f>CM348</f>
        <v>0</v>
      </c>
      <c r="V354" s="9"/>
      <c r="W354" s="12">
        <f>SUM($C$38:C354)</f>
        <v>456329.81946312945</v>
      </c>
      <c r="X354" s="11"/>
      <c r="Y354" s="10">
        <f>SUM($CH$30:CH348)</f>
        <v>32940.465450647702</v>
      </c>
      <c r="Z354" s="9"/>
      <c r="AA354" s="9"/>
      <c r="AB354" s="9"/>
      <c r="AG354" s="1" t="s">
        <v>0</v>
      </c>
      <c r="CF354">
        <f>SUM(CF353+1)</f>
        <v>323</v>
      </c>
      <c r="CG354" s="22" t="str">
        <f>IF(CM353&lt;1,"",$CJ$7)</f>
        <v/>
      </c>
      <c r="CH354" s="21" t="str">
        <f>IF(CM353&lt;1,"",(CM353*(CG354*30)/360))</f>
        <v/>
      </c>
      <c r="CI354" s="5" t="str">
        <f>IF(CM353&lt;1,"",$CJ$9)</f>
        <v/>
      </c>
      <c r="CJ354" s="21" t="str">
        <f>IF(CM353&lt;1,"",$CJ$12)</f>
        <v/>
      </c>
      <c r="CK354" s="21">
        <f>IF(CM353&lt;1,0,CK342)</f>
        <v>0</v>
      </c>
      <c r="CL354" s="21">
        <f>IF(CM353&lt;1,0,(CI354+CJ354+CK354)-CH354)</f>
        <v>0</v>
      </c>
      <c r="CM354" s="21">
        <f>IF(CM353-CL354&lt;1,0,CM353-CL354)</f>
        <v>0</v>
      </c>
      <c r="CO354" s="4">
        <f>(CR353*($CO$36*13.85))/360</f>
        <v>644.13564590507178</v>
      </c>
      <c r="CP354" s="5">
        <f>$D$38/2</f>
        <v>1342.0540575303476</v>
      </c>
      <c r="CQ354" s="5">
        <f>CP354-CO354</f>
        <v>697.91841162527578</v>
      </c>
      <c r="CR354" s="4">
        <f>IF(CR353-CQ354&lt;0,0,CR353-CQ354)</f>
        <v>334159.60148126405</v>
      </c>
      <c r="CS354" s="6">
        <f>IF(CR353&lt;1,"",CS353+1)</f>
        <v>317</v>
      </c>
    </row>
    <row r="355" spans="1:97" hidden="1" x14ac:dyDescent="0.25">
      <c r="A355" s="6"/>
      <c r="B355" s="20">
        <f>IF(M354&lt;1,"",$E$7)</f>
        <v>0.05</v>
      </c>
      <c r="C355" s="17">
        <f>IF(M354&lt;1,0,(M354*(B355*30)/360))</f>
        <v>439.44811245370562</v>
      </c>
      <c r="D355" s="19">
        <f>IF(M354 &gt; 1, IF(M354-D354&lt;1,(M354+C355),$E$9), 0)</f>
        <v>2684.1081150606951</v>
      </c>
      <c r="E355" s="17">
        <f>IF(D355&lt;M354,IF(M354&lt;1,"",$E$16),IF(D355&lt;E354,0,D355-(M354+C355)))</f>
        <v>0</v>
      </c>
      <c r="F355" s="17"/>
      <c r="G355" s="17"/>
      <c r="H355" s="17"/>
      <c r="I355" s="17"/>
      <c r="J355" s="17"/>
      <c r="K355" s="17">
        <f>IF(K343 &gt; 1, IF(M354&lt;$E$17,(M354-D355+C355),K343), 0)</f>
        <v>0</v>
      </c>
      <c r="L355" s="17">
        <f>IF(M354&lt;1,0,IF((D355+E355+K355)-C355&gt;=(M354),(M354),(D355+E355+K355)-C355))</f>
        <v>2244.6600026069896</v>
      </c>
      <c r="M355" s="18">
        <f>IF(M354-L355&lt;1,0,M354-L355)</f>
        <v>103222.88698628235</v>
      </c>
      <c r="N355" s="17"/>
      <c r="Q355" s="7"/>
      <c r="R355" s="11"/>
      <c r="S355" s="23">
        <f>S354-($S$349-$S$361)/12</f>
        <v>0</v>
      </c>
      <c r="T355" s="13"/>
      <c r="U355" s="10">
        <f>CM349</f>
        <v>0</v>
      </c>
      <c r="V355" s="9"/>
      <c r="W355" s="12">
        <f>SUM($C$38:C355)</f>
        <v>456769.26757558313</v>
      </c>
      <c r="X355" s="11"/>
      <c r="Y355" s="10">
        <f>SUM($CH$30:CH349)</f>
        <v>32940.465450647702</v>
      </c>
      <c r="Z355" s="9"/>
      <c r="AA355" s="9"/>
      <c r="AB355" s="9"/>
      <c r="AG355" s="1" t="s">
        <v>0</v>
      </c>
      <c r="CF355">
        <f>SUM(CF354+1)</f>
        <v>324</v>
      </c>
      <c r="CG355" s="22" t="str">
        <f>IF(CM354&lt;1,"",$CJ$7)</f>
        <v/>
      </c>
      <c r="CH355" s="21" t="str">
        <f>IF(CM354&lt;1,"",(CM354*(CG355*30)/360))</f>
        <v/>
      </c>
      <c r="CI355" s="5" t="str">
        <f>IF(CM354&lt;1,"",$CJ$9)</f>
        <v/>
      </c>
      <c r="CJ355" s="21" t="str">
        <f>IF(CM354&lt;1,"",$CJ$12)</f>
        <v/>
      </c>
      <c r="CK355" s="21">
        <f>IF(CM354&lt;1,0,CK343)</f>
        <v>0</v>
      </c>
      <c r="CL355" s="21">
        <f>IF(CM354&lt;1,0,(CI355+CJ355+CK355)-CH355)</f>
        <v>0</v>
      </c>
      <c r="CM355" s="21">
        <f>IF(CM354-CL355&lt;1,0,CM354-CL355)</f>
        <v>0</v>
      </c>
      <c r="CO355" s="4">
        <f>(CR354*($CO$36*13.85))/360</f>
        <v>642.79312229382037</v>
      </c>
      <c r="CP355" s="5">
        <f>$D$38/2</f>
        <v>1342.0540575303476</v>
      </c>
      <c r="CQ355" s="5">
        <f>CP355-CO355</f>
        <v>699.26093523652719</v>
      </c>
      <c r="CR355" s="4">
        <f>IF(CR354-CQ355&lt;0,0,CR354-CQ355)</f>
        <v>333460.34054602752</v>
      </c>
      <c r="CS355" s="6">
        <f>IF(CR354&lt;1,"",CS354+1)</f>
        <v>318</v>
      </c>
    </row>
    <row r="356" spans="1:97" hidden="1" x14ac:dyDescent="0.25">
      <c r="A356" s="6"/>
      <c r="B356" s="20">
        <f>IF(M355&lt;1,"",$E$7)</f>
        <v>0.05</v>
      </c>
      <c r="C356" s="17">
        <f>IF(M355&lt;1,0,(M355*(B356*30)/360))</f>
        <v>430.09536244284311</v>
      </c>
      <c r="D356" s="19">
        <f>IF(M355 &gt; 1, IF(M355-D355&lt;1,(M355+C356),$E$9), 0)</f>
        <v>2684.1081150606951</v>
      </c>
      <c r="E356" s="17">
        <f>IF(D356&lt;M355,IF(M355&lt;1,"",$E$16),IF(D356&lt;E355,0,D356-(M355+C356)))</f>
        <v>0</v>
      </c>
      <c r="F356" s="17"/>
      <c r="G356" s="17"/>
      <c r="H356" s="17"/>
      <c r="I356" s="17"/>
      <c r="J356" s="17"/>
      <c r="K356" s="17">
        <f>IF(K344 &gt; 1, IF(M355&lt;$E$17,(M355-D356+C356),K344), 0)</f>
        <v>0</v>
      </c>
      <c r="L356" s="17">
        <f>IF(M355&lt;1,0,IF((D356+E356+K356)-C356&gt;=(M355),(M355),(D356+E356+K356)-C356))</f>
        <v>2254.0127526178521</v>
      </c>
      <c r="M356" s="18">
        <f>IF(M355-L356&lt;1,0,M355-L356)</f>
        <v>100968.87423366449</v>
      </c>
      <c r="N356" s="17"/>
      <c r="Q356" s="7"/>
      <c r="R356" s="11"/>
      <c r="S356" s="23">
        <f>S355-($S$349-$S$361)/12</f>
        <v>0</v>
      </c>
      <c r="T356" s="13"/>
      <c r="U356" s="10">
        <f>CM350</f>
        <v>0</v>
      </c>
      <c r="V356" s="9"/>
      <c r="W356" s="12">
        <f>SUM($C$38:C356)</f>
        <v>457199.36293802597</v>
      </c>
      <c r="X356" s="11"/>
      <c r="Y356" s="10">
        <f>SUM($CH$30:CH350)</f>
        <v>32940.465450647702</v>
      </c>
      <c r="Z356" s="9"/>
      <c r="AA356" s="9"/>
      <c r="AB356" s="9"/>
      <c r="AG356" s="1" t="s">
        <v>0</v>
      </c>
      <c r="CF356">
        <f>SUM(CF355+1)</f>
        <v>325</v>
      </c>
      <c r="CG356" s="22" t="str">
        <f>IF(CM355&lt;1,"",$CJ$7)</f>
        <v/>
      </c>
      <c r="CH356" s="21" t="str">
        <f>IF(CM355&lt;1,"",(CM355*(CG356*30)/360))</f>
        <v/>
      </c>
      <c r="CI356" s="5" t="str">
        <f>IF(CM355&lt;1,"",$CJ$9)</f>
        <v/>
      </c>
      <c r="CJ356" s="21" t="str">
        <f>IF(CM355&lt;1,"",$CJ$12)</f>
        <v/>
      </c>
      <c r="CK356" s="21">
        <f>IF(CM355&lt;1,0,CK344)</f>
        <v>0</v>
      </c>
      <c r="CL356" s="21">
        <f>IF(CM355&lt;1,0,(CI356+CJ356+CK356)-CH356)</f>
        <v>0</v>
      </c>
      <c r="CM356" s="21">
        <f>IF(CM355-CL356&lt;1,0,CM355-CL356)</f>
        <v>0</v>
      </c>
      <c r="CO356" s="4">
        <f>(CR355*($CO$36*13.85))/360</f>
        <v>641.4480161892335</v>
      </c>
      <c r="CP356" s="5">
        <f>$D$38/2</f>
        <v>1342.0540575303476</v>
      </c>
      <c r="CQ356" s="5">
        <f>CP356-CO356</f>
        <v>700.60604134111406</v>
      </c>
      <c r="CR356" s="4">
        <f>IF(CR355-CQ356&lt;0,0,CR355-CQ356)</f>
        <v>332759.73450468644</v>
      </c>
      <c r="CS356" s="6">
        <f>IF(CR355&lt;1,"",CS355+1)</f>
        <v>319</v>
      </c>
    </row>
    <row r="357" spans="1:97" hidden="1" x14ac:dyDescent="0.25">
      <c r="A357" s="6"/>
      <c r="B357" s="20">
        <f>IF(M356&lt;1,"",$E$7)</f>
        <v>0.05</v>
      </c>
      <c r="C357" s="17">
        <f>IF(M356&lt;1,0,(M356*(B357*30)/360))</f>
        <v>420.70364264026875</v>
      </c>
      <c r="D357" s="19">
        <f>IF(M356 &gt; 1, IF(M356-D356&lt;1,(M356+C357),$E$9), 0)</f>
        <v>2684.1081150606951</v>
      </c>
      <c r="E357" s="17">
        <f>IF(D357&lt;M356,IF(M356&lt;1,"",$E$16),IF(D357&lt;E356,0,D357-(M356+C357)))</f>
        <v>0</v>
      </c>
      <c r="F357" s="17"/>
      <c r="G357" s="17"/>
      <c r="H357" s="17"/>
      <c r="I357" s="17"/>
      <c r="J357" s="17"/>
      <c r="K357" s="17">
        <f>IF(K345 &gt; 1, IF(M356&lt;$E$17,(M356-D357+C357),K345), 0)</f>
        <v>0</v>
      </c>
      <c r="L357" s="17">
        <f>IF(M356&lt;1,0,IF((D357+E357+K357)-C357&gt;=(M356),(M356),(D357+E357+K357)-C357))</f>
        <v>2263.4044724204264</v>
      </c>
      <c r="M357" s="18">
        <f>IF(M356-L357&lt;1,0,M356-L357)</f>
        <v>98705.469761244065</v>
      </c>
      <c r="N357" s="17"/>
      <c r="Q357" s="7"/>
      <c r="R357" s="11"/>
      <c r="S357" s="23">
        <f>S356-($S$349-$S$361)/12</f>
        <v>0</v>
      </c>
      <c r="T357" s="13"/>
      <c r="U357" s="10">
        <f>CM351</f>
        <v>0</v>
      </c>
      <c r="V357" s="9"/>
      <c r="W357" s="12">
        <f>SUM($C$38:C357)</f>
        <v>457620.06658066623</v>
      </c>
      <c r="X357" s="11"/>
      <c r="Y357" s="10">
        <f>SUM($CH$30:CH351)</f>
        <v>32940.465450647702</v>
      </c>
      <c r="Z357" s="9"/>
      <c r="AA357" s="9"/>
      <c r="AB357" s="9"/>
      <c r="AG357" s="1" t="s">
        <v>0</v>
      </c>
      <c r="CF357">
        <f>SUM(CF356+1)</f>
        <v>326</v>
      </c>
      <c r="CG357" s="22" t="str">
        <f>IF(CM356&lt;1,"",$CJ$7)</f>
        <v/>
      </c>
      <c r="CH357" s="21" t="str">
        <f>IF(CM356&lt;1,"",(CM356*(CG357*30)/360))</f>
        <v/>
      </c>
      <c r="CI357" s="5" t="str">
        <f>IF(CM356&lt;1,"",$CJ$9)</f>
        <v/>
      </c>
      <c r="CJ357" s="21" t="str">
        <f>IF(CM356&lt;1,"",$CJ$12)</f>
        <v/>
      </c>
      <c r="CK357" s="21">
        <f>IF(CM356&lt;1,0,CK345)</f>
        <v>0</v>
      </c>
      <c r="CL357" s="21">
        <f>IF(CM356&lt;1,0,(CI357+CJ357+CK357)-CH357)</f>
        <v>0</v>
      </c>
      <c r="CM357" s="21">
        <f>IF(CM356-CL357&lt;1,0,CM356-CL357)</f>
        <v>0</v>
      </c>
      <c r="CO357" s="4">
        <f>(CR356*($CO$36*13.85))/360</f>
        <v>640.10032262359823</v>
      </c>
      <c r="CP357" s="5">
        <f>$D$38/2</f>
        <v>1342.0540575303476</v>
      </c>
      <c r="CQ357" s="5">
        <f>CP357-CO357</f>
        <v>701.95373490674933</v>
      </c>
      <c r="CR357" s="4">
        <f>IF(CR356-CQ357&lt;0,0,CR356-CQ357)</f>
        <v>332057.7807697797</v>
      </c>
      <c r="CS357" s="6">
        <f>IF(CR356&lt;1,"",CS356+1)</f>
        <v>320</v>
      </c>
    </row>
    <row r="358" spans="1:97" hidden="1" x14ac:dyDescent="0.25">
      <c r="A358" s="6"/>
      <c r="B358" s="20">
        <f>IF(M357&lt;1,"",$E$7)</f>
        <v>0.05</v>
      </c>
      <c r="C358" s="17">
        <f>IF(M357&lt;1,0,(M357*(B358*30)/360))</f>
        <v>411.27279067185026</v>
      </c>
      <c r="D358" s="19">
        <f>IF(M357 &gt; 1, IF(M357-D357&lt;1,(M357+C358),$E$9), 0)</f>
        <v>2684.1081150606951</v>
      </c>
      <c r="E358" s="17">
        <f>IF(D358&lt;M357,IF(M357&lt;1,"",$E$16),IF(D358&lt;E357,0,D358-(M357+C358)))</f>
        <v>0</v>
      </c>
      <c r="F358" s="17"/>
      <c r="G358" s="17"/>
      <c r="H358" s="17"/>
      <c r="I358" s="17"/>
      <c r="J358" s="17"/>
      <c r="K358" s="17">
        <f>IF(K346 &gt; 1, IF(M357&lt;$E$17,(M357-D358+C358),K346), 0)</f>
        <v>0</v>
      </c>
      <c r="L358" s="17">
        <f>IF(M357&lt;1,0,IF((D358+E358+K358)-C358&gt;=(M357),(M357),(D358+E358+K358)-C358))</f>
        <v>2272.835324388845</v>
      </c>
      <c r="M358" s="18">
        <f>IF(M357-L358&lt;1,0,M357-L358)</f>
        <v>96432.634436855224</v>
      </c>
      <c r="N358" s="17"/>
      <c r="Q358" s="7"/>
      <c r="R358" s="11"/>
      <c r="S358" s="23">
        <f>S357-($S$349-$S$361)/12</f>
        <v>0</v>
      </c>
      <c r="T358" s="13"/>
      <c r="U358" s="10">
        <f>CM352</f>
        <v>0</v>
      </c>
      <c r="V358" s="9"/>
      <c r="W358" s="12">
        <f>SUM($C$38:C358)</f>
        <v>458031.33937133808</v>
      </c>
      <c r="X358" s="11"/>
      <c r="Y358" s="10">
        <f>SUM($CH$30:CH352)</f>
        <v>32940.465450647702</v>
      </c>
      <c r="Z358" s="9"/>
      <c r="AA358" s="9"/>
      <c r="AB358" s="9"/>
      <c r="AG358" s="1" t="s">
        <v>0</v>
      </c>
      <c r="CF358">
        <f>SUM(CF357+1)</f>
        <v>327</v>
      </c>
      <c r="CG358" s="22" t="str">
        <f>IF(CM357&lt;1,"",$CJ$7)</f>
        <v/>
      </c>
      <c r="CH358" s="21" t="str">
        <f>IF(CM357&lt;1,"",(CM357*(CG358*30)/360))</f>
        <v/>
      </c>
      <c r="CI358" s="5" t="str">
        <f>IF(CM357&lt;1,"",$CJ$9)</f>
        <v/>
      </c>
      <c r="CJ358" s="21" t="str">
        <f>IF(CM357&lt;1,"",$CJ$12)</f>
        <v/>
      </c>
      <c r="CK358" s="21">
        <f>IF(CM357&lt;1,0,CK346)</f>
        <v>0</v>
      </c>
      <c r="CL358" s="21">
        <f>IF(CM357&lt;1,0,(CI358+CJ358+CK358)-CH358)</f>
        <v>0</v>
      </c>
      <c r="CM358" s="21">
        <f>IF(CM357-CL358&lt;1,0,CM357-CL358)</f>
        <v>0</v>
      </c>
      <c r="CO358" s="4">
        <f>(CR357*($CO$36*13.85))/360</f>
        <v>638.7500366196457</v>
      </c>
      <c r="CP358" s="5">
        <f>$D$38/2</f>
        <v>1342.0540575303476</v>
      </c>
      <c r="CQ358" s="5">
        <f>CP358-CO358</f>
        <v>703.30402091070187</v>
      </c>
      <c r="CR358" s="4">
        <f>IF(CR357-CQ358&lt;0,0,CR357-CQ358)</f>
        <v>331354.476748869</v>
      </c>
      <c r="CS358" s="6">
        <f>IF(CR357&lt;1,"",CS357+1)</f>
        <v>321</v>
      </c>
    </row>
    <row r="359" spans="1:97" hidden="1" x14ac:dyDescent="0.25">
      <c r="A359" s="6"/>
      <c r="B359" s="20">
        <f>IF(M358&lt;1,"",$E$7)</f>
        <v>0.05</v>
      </c>
      <c r="C359" s="17">
        <f>IF(M358&lt;1,0,(M358*(B359*30)/360))</f>
        <v>401.80264348689678</v>
      </c>
      <c r="D359" s="19">
        <f>IF(M358 &gt; 1, IF(M358-D358&lt;1,(M358+C359),$E$9), 0)</f>
        <v>2684.1081150606951</v>
      </c>
      <c r="E359" s="17">
        <f>IF(D359&lt;M358,IF(M358&lt;1,"",$E$16),IF(D359&lt;E358,0,D359-(M358+C359)))</f>
        <v>0</v>
      </c>
      <c r="F359" s="17"/>
      <c r="G359" s="17"/>
      <c r="H359" s="17"/>
      <c r="I359" s="17"/>
      <c r="J359" s="17"/>
      <c r="K359" s="17">
        <f>IF(K347 &gt; 1, IF(M358&lt;$E$17,(M358-D359+C359),K347), 0)</f>
        <v>0</v>
      </c>
      <c r="L359" s="17">
        <f>IF(M358&lt;1,0,IF((D359+E359+K359)-C359&gt;=(M358),(M358),(D359+E359+K359)-C359))</f>
        <v>2282.3054715737985</v>
      </c>
      <c r="M359" s="18">
        <f>IF(M358-L359&lt;1,0,M358-L359)</f>
        <v>94150.328965281427</v>
      </c>
      <c r="N359" s="17"/>
      <c r="Q359" s="7"/>
      <c r="R359" s="11"/>
      <c r="S359" s="23">
        <f>S358-($S$349-$S$361)/12</f>
        <v>0</v>
      </c>
      <c r="T359" s="13"/>
      <c r="U359" s="10">
        <f>CM353</f>
        <v>0</v>
      </c>
      <c r="V359" s="9"/>
      <c r="W359" s="12">
        <f>SUM($C$38:C359)</f>
        <v>458433.14201482496</v>
      </c>
      <c r="X359" s="11"/>
      <c r="Y359" s="10">
        <f>SUM($CH$30:CH353)</f>
        <v>32940.465450647702</v>
      </c>
      <c r="Z359" s="9"/>
      <c r="AA359" s="9"/>
      <c r="AB359" s="9"/>
      <c r="AG359" s="1" t="s">
        <v>0</v>
      </c>
      <c r="CF359">
        <f>SUM(CF358+1)</f>
        <v>328</v>
      </c>
      <c r="CG359" s="22" t="str">
        <f>IF(CM358&lt;1,"",$CJ$7)</f>
        <v/>
      </c>
      <c r="CH359" s="21" t="str">
        <f>IF(CM358&lt;1,"",(CM358*(CG359*30)/360))</f>
        <v/>
      </c>
      <c r="CI359" s="5" t="str">
        <f>IF(CM358&lt;1,"",$CJ$9)</f>
        <v/>
      </c>
      <c r="CJ359" s="21" t="str">
        <f>IF(CM358&lt;1,"",$CJ$12)</f>
        <v/>
      </c>
      <c r="CK359" s="21">
        <f>IF(CM358&lt;1,0,CK347)</f>
        <v>0</v>
      </c>
      <c r="CL359" s="21">
        <f>IF(CM358&lt;1,0,(CI359+CJ359+CK359)-CH359)</f>
        <v>0</v>
      </c>
      <c r="CM359" s="21">
        <f>IF(CM358-CL359&lt;1,0,CM358-CL359)</f>
        <v>0</v>
      </c>
      <c r="CO359" s="4">
        <f>(CR358*($CO$36*13.85))/360</f>
        <v>637.39715319053278</v>
      </c>
      <c r="CP359" s="5">
        <f>$D$38/2</f>
        <v>1342.0540575303476</v>
      </c>
      <c r="CQ359" s="5">
        <f>CP359-CO359</f>
        <v>704.65690433981479</v>
      </c>
      <c r="CR359" s="4">
        <f>IF(CR358-CQ359&lt;0,0,CR358-CQ359)</f>
        <v>330649.81984452921</v>
      </c>
      <c r="CS359" s="6">
        <f>IF(CR358&lt;1,"",CS358+1)</f>
        <v>322</v>
      </c>
    </row>
    <row r="360" spans="1:97" hidden="1" x14ac:dyDescent="0.25">
      <c r="A360" s="6"/>
      <c r="B360" s="20">
        <f>IF(M359&lt;1,"",$E$7)</f>
        <v>0.05</v>
      </c>
      <c r="C360" s="17">
        <f>IF(M359&lt;1,0,(M359*(B360*30)/360))</f>
        <v>392.29303735533927</v>
      </c>
      <c r="D360" s="19">
        <f>IF(M359 &gt; 1, IF(M359-D359&lt;1,(M359+C360),$E$9), 0)</f>
        <v>2684.1081150606951</v>
      </c>
      <c r="E360" s="17">
        <f>IF(D360&lt;M359,IF(M359&lt;1,"",$E$16),IF(D360&lt;E359,0,D360-(M359+C360)))</f>
        <v>0</v>
      </c>
      <c r="F360" s="17"/>
      <c r="G360" s="17"/>
      <c r="H360" s="17"/>
      <c r="I360" s="17"/>
      <c r="J360" s="17"/>
      <c r="K360" s="17">
        <f>IF(K348 &gt; 1, IF(M359&lt;$E$17,(M359-D360+C360),K348), 0)</f>
        <v>0</v>
      </c>
      <c r="L360" s="17">
        <f>IF(M359&lt;1,0,IF((D360+E360+K360)-C360&gt;=(M359),(M359),(D360+E360+K360)-C360))</f>
        <v>2291.8150777053561</v>
      </c>
      <c r="M360" s="18">
        <f>IF(M359-L360&lt;1,0,M359-L360)</f>
        <v>91858.513887576075</v>
      </c>
      <c r="N360" s="17"/>
      <c r="Q360" s="7"/>
      <c r="R360" s="11"/>
      <c r="S360" s="23">
        <f>S359-($S$349-$S$361)/12</f>
        <v>0</v>
      </c>
      <c r="T360" s="13"/>
      <c r="U360" s="10">
        <f>CM354</f>
        <v>0</v>
      </c>
      <c r="V360" s="9"/>
      <c r="W360" s="12">
        <f>SUM($C$38:C360)</f>
        <v>458825.43505218031</v>
      </c>
      <c r="X360" s="11"/>
      <c r="Y360" s="10">
        <f>SUM($CH$30:CH354)</f>
        <v>32940.465450647702</v>
      </c>
      <c r="Z360" s="9"/>
      <c r="AA360" s="9"/>
      <c r="AB360" s="9"/>
      <c r="AG360" s="1" t="s">
        <v>0</v>
      </c>
      <c r="CF360">
        <f>SUM(CF359+1)</f>
        <v>329</v>
      </c>
      <c r="CG360" s="22" t="str">
        <f>IF(CM359&lt;1,"",$CJ$7)</f>
        <v/>
      </c>
      <c r="CH360" s="21" t="str">
        <f>IF(CM359&lt;1,"",(CM359*(CG360*30)/360))</f>
        <v/>
      </c>
      <c r="CI360" s="5" t="str">
        <f>IF(CM359&lt;1,"",$CJ$9)</f>
        <v/>
      </c>
      <c r="CJ360" s="21" t="str">
        <f>IF(CM359&lt;1,"",$CJ$12)</f>
        <v/>
      </c>
      <c r="CK360" s="21">
        <f>IF(CM359&lt;1,0,CK348)</f>
        <v>0</v>
      </c>
      <c r="CL360" s="21">
        <f>IF(CM359&lt;1,0,(CI360+CJ360+CK360)-CH360)</f>
        <v>0</v>
      </c>
      <c r="CM360" s="21">
        <f>IF(CM359-CL360&lt;1,0,CM359-CL360)</f>
        <v>0</v>
      </c>
      <c r="CO360" s="4">
        <f>(CR359*($CO$36*13.85))/360</f>
        <v>636.04166733982356</v>
      </c>
      <c r="CP360" s="5">
        <f>$D$38/2</f>
        <v>1342.0540575303476</v>
      </c>
      <c r="CQ360" s="5">
        <f>CP360-CO360</f>
        <v>706.012390190524</v>
      </c>
      <c r="CR360" s="4">
        <f>IF(CR359-CQ360&lt;0,0,CR359-CQ360)</f>
        <v>329943.8074543387</v>
      </c>
      <c r="CS360" s="6">
        <f>IF(CR359&lt;1,"",CS359+1)</f>
        <v>323</v>
      </c>
    </row>
    <row r="361" spans="1:97" hidden="1" x14ac:dyDescent="0.25">
      <c r="A361" s="6"/>
      <c r="B361" s="20">
        <f>IF(M360&lt;1,"",$E$7)</f>
        <v>0.05</v>
      </c>
      <c r="C361" s="17">
        <f>IF(M360&lt;1,0,(M360*(B361*30)/360))</f>
        <v>382.7438078649003</v>
      </c>
      <c r="D361" s="19">
        <f>IF(M360 &gt; 1, IF(M360-D360&lt;1,(M360+C361),$E$9), 0)</f>
        <v>2684.1081150606951</v>
      </c>
      <c r="E361" s="17">
        <f>IF(D361&lt;M360,IF(M360&lt;1,"",$E$16),IF(D361&lt;E360,0,D361-(M360+C361)))</f>
        <v>0</v>
      </c>
      <c r="F361" s="17"/>
      <c r="G361" s="17"/>
      <c r="H361" s="17"/>
      <c r="I361" s="17"/>
      <c r="J361" s="17"/>
      <c r="K361" s="17">
        <f>IF(K349 &gt; 1, IF(M360&lt;$E$17,(M360-D361+C361),K349), 0)</f>
        <v>0</v>
      </c>
      <c r="L361" s="17">
        <f>IF(M360&lt;1,0,IF((D361+E361+K361)-C361&gt;=(M360),(M360),(D361+E361+K361)-C361))</f>
        <v>2301.3643071957949</v>
      </c>
      <c r="M361" s="18">
        <f>IF(M360-L361&lt;1,0,M360-L361)</f>
        <v>89557.149580380283</v>
      </c>
      <c r="N361" s="17"/>
      <c r="Q361" s="7"/>
      <c r="R361" s="11" t="s">
        <v>0</v>
      </c>
      <c r="S361" s="23">
        <f>CR739</f>
        <v>0</v>
      </c>
      <c r="T361" s="13"/>
      <c r="U361" s="10">
        <f>CM355</f>
        <v>0</v>
      </c>
      <c r="V361" s="9"/>
      <c r="W361" s="12">
        <f>SUM($C$38:C361)</f>
        <v>459208.17886004521</v>
      </c>
      <c r="X361" s="11">
        <v>27</v>
      </c>
      <c r="Y361" s="10">
        <f>SUM($CH$30:CH355)</f>
        <v>32940.465450647702</v>
      </c>
      <c r="Z361" s="9"/>
      <c r="AA361" s="9"/>
      <c r="AB361" s="9"/>
      <c r="AG361" s="1" t="s">
        <v>0</v>
      </c>
      <c r="CF361">
        <f>SUM(CF360+1)</f>
        <v>330</v>
      </c>
      <c r="CG361" s="22" t="str">
        <f>IF(CM360&lt;1,"",$CJ$7)</f>
        <v/>
      </c>
      <c r="CH361" s="21" t="str">
        <f>IF(CM360&lt;1,"",(CM360*(CG361*30)/360))</f>
        <v/>
      </c>
      <c r="CI361" s="5" t="str">
        <f>IF(CM360&lt;1,"",$CJ$9)</f>
        <v/>
      </c>
      <c r="CJ361" s="21" t="str">
        <f>IF(CM360&lt;1,"",$CJ$12)</f>
        <v/>
      </c>
      <c r="CK361" s="21">
        <f>IF(CM360&lt;1,0,CK349)</f>
        <v>0</v>
      </c>
      <c r="CL361" s="21">
        <f>IF(CM360&lt;1,0,(CI361+CJ361+CK361)-CH361)</f>
        <v>0</v>
      </c>
      <c r="CM361" s="21">
        <f>IF(CM360-CL361&lt;1,0,CM360-CL361)</f>
        <v>0</v>
      </c>
      <c r="CO361" s="4">
        <f>(CR360*($CO$36*13.85))/360</f>
        <v>634.68357406147095</v>
      </c>
      <c r="CP361" s="5">
        <f>$D$38/2</f>
        <v>1342.0540575303476</v>
      </c>
      <c r="CQ361" s="5">
        <f>CP361-CO361</f>
        <v>707.37048346887661</v>
      </c>
      <c r="CR361" s="4">
        <f>IF(CR360-CQ361&lt;0,0,CR360-CQ361)</f>
        <v>329236.43697086984</v>
      </c>
      <c r="CS361" s="6">
        <f>IF(CR360&lt;1,"",CS360+1)</f>
        <v>324</v>
      </c>
    </row>
    <row r="362" spans="1:97" hidden="1" x14ac:dyDescent="0.25">
      <c r="A362" s="6"/>
      <c r="B362" s="20">
        <f>IF(M361&lt;1,"",$E$7)</f>
        <v>0.05</v>
      </c>
      <c r="C362" s="17">
        <f>IF(M361&lt;1,0,(M361*(B362*30)/360))</f>
        <v>373.15478991825114</v>
      </c>
      <c r="D362" s="19">
        <f>IF(M361 &gt; 1, IF(M361-D361&lt;1,(M361+C362),$E$9), 0)</f>
        <v>2684.1081150606951</v>
      </c>
      <c r="E362" s="17">
        <f>IF(D362&lt;M361,IF(M361&lt;1,"",$E$16),IF(D362&lt;E361,0,D362-(M361+C362)))</f>
        <v>0</v>
      </c>
      <c r="F362" s="17"/>
      <c r="G362" s="17"/>
      <c r="H362" s="17"/>
      <c r="I362" s="17"/>
      <c r="J362" s="17"/>
      <c r="K362" s="17">
        <f>IF(K350 &gt; 1, IF(M361&lt;$E$17,(M361-D362+C362),K350), 0)</f>
        <v>0</v>
      </c>
      <c r="L362" s="17">
        <f>IF(M361&lt;1,0,IF((D362+E362+K362)-C362&gt;=(M361),(M361),(D362+E362+K362)-C362))</f>
        <v>2310.9533251424441</v>
      </c>
      <c r="M362" s="18">
        <f>IF(M361-L362&lt;1,0,M361-L362)</f>
        <v>87246.196255237839</v>
      </c>
      <c r="N362" s="17"/>
      <c r="Q362" s="7"/>
      <c r="R362" s="11"/>
      <c r="S362" s="23">
        <f>S361-($S361-$S$373)/12</f>
        <v>0</v>
      </c>
      <c r="T362" s="13"/>
      <c r="U362" s="10">
        <f>CM356</f>
        <v>0</v>
      </c>
      <c r="V362" s="9"/>
      <c r="W362" s="12">
        <f>SUM($C$38:C362)</f>
        <v>459581.33364996349</v>
      </c>
      <c r="X362" s="11"/>
      <c r="Y362" s="10">
        <f>SUM($CH$30:CH356)</f>
        <v>32940.465450647702</v>
      </c>
      <c r="Z362" s="9"/>
      <c r="AA362" s="9"/>
      <c r="AB362" s="9"/>
      <c r="AG362" s="1" t="s">
        <v>0</v>
      </c>
      <c r="CF362">
        <f>SUM(CF361+1)</f>
        <v>331</v>
      </c>
      <c r="CG362" s="22" t="str">
        <f>IF(CM361&lt;1,"",$CJ$7)</f>
        <v/>
      </c>
      <c r="CH362" s="21" t="str">
        <f>IF(CM361&lt;1,"",(CM361*(CG362*30)/360))</f>
        <v/>
      </c>
      <c r="CI362" s="5" t="str">
        <f>IF(CM361&lt;1,"",$CJ$9)</f>
        <v/>
      </c>
      <c r="CJ362" s="21" t="str">
        <f>IF(CM361&lt;1,"",$CJ$12)</f>
        <v/>
      </c>
      <c r="CK362" s="21">
        <f>IF(CM361&lt;1,0,CK350)</f>
        <v>0</v>
      </c>
      <c r="CL362" s="21">
        <f>IF(CM361&lt;1,0,(CI362+CJ362+CK362)-CH362)</f>
        <v>0</v>
      </c>
      <c r="CM362" s="21">
        <f>IF(CM361-CL362&lt;1,0,CM361-CL362)</f>
        <v>0</v>
      </c>
      <c r="CO362" s="4">
        <f>(CR361*($CO$36*13.85))/360</f>
        <v>633.32286833979822</v>
      </c>
      <c r="CP362" s="5">
        <f>$D$38/2</f>
        <v>1342.0540575303476</v>
      </c>
      <c r="CQ362" s="5">
        <f>CP362-CO362</f>
        <v>708.73118919054934</v>
      </c>
      <c r="CR362" s="4">
        <f>IF(CR361-CQ362&lt;0,0,CR361-CQ362)</f>
        <v>328527.70578167931</v>
      </c>
      <c r="CS362" s="6">
        <f>IF(CR361&lt;1,"",CS361+1)</f>
        <v>325</v>
      </c>
    </row>
    <row r="363" spans="1:97" hidden="1" x14ac:dyDescent="0.25">
      <c r="A363" s="6"/>
      <c r="B363" s="20">
        <f>IF(M362&lt;1,"",$E$7)</f>
        <v>0.05</v>
      </c>
      <c r="C363" s="17">
        <f>IF(M362&lt;1,0,(M362*(B363*30)/360))</f>
        <v>363.52581773015766</v>
      </c>
      <c r="D363" s="19">
        <f>IF(M362 &gt; 1, IF(M362-D362&lt;1,(M362+C363),$E$9), 0)</f>
        <v>2684.1081150606951</v>
      </c>
      <c r="E363" s="17">
        <f>IF(D363&lt;M362,IF(M362&lt;1,"",$E$16),IF(D363&lt;E362,0,D363-(M362+C363)))</f>
        <v>0</v>
      </c>
      <c r="F363" s="17"/>
      <c r="G363" s="17"/>
      <c r="H363" s="17"/>
      <c r="I363" s="17"/>
      <c r="J363" s="17"/>
      <c r="K363" s="17">
        <f>IF(K351 &gt; 1, IF(M362&lt;$E$17,(M362-D363+C363),K351), 0)</f>
        <v>0</v>
      </c>
      <c r="L363" s="17">
        <f>IF(M362&lt;1,0,IF((D363+E363+K363)-C363&gt;=(M362),(M362),(D363+E363+K363)-C363))</f>
        <v>2320.5822973305376</v>
      </c>
      <c r="M363" s="18">
        <f>IF(M362-L363&lt;1,0,M362-L363)</f>
        <v>84925.613957907306</v>
      </c>
      <c r="N363" s="17"/>
      <c r="Q363" s="7"/>
      <c r="R363" s="11"/>
      <c r="S363" s="23">
        <f>S362-($S362-$S$373)/12</f>
        <v>0</v>
      </c>
      <c r="T363" s="13"/>
      <c r="U363" s="10">
        <f>CM357</f>
        <v>0</v>
      </c>
      <c r="V363" s="9"/>
      <c r="W363" s="12">
        <f>SUM($C$38:C363)</f>
        <v>459944.85946769366</v>
      </c>
      <c r="X363" s="11"/>
      <c r="Y363" s="10">
        <f>SUM($CH$30:CH357)</f>
        <v>32940.465450647702</v>
      </c>
      <c r="Z363" s="9"/>
      <c r="AA363" s="9"/>
      <c r="AB363" s="9"/>
      <c r="AG363" s="1" t="s">
        <v>0</v>
      </c>
      <c r="CF363">
        <f>SUM(CF362+1)</f>
        <v>332</v>
      </c>
      <c r="CG363" s="22" t="str">
        <f>IF(CM362&lt;1,"",$CJ$7)</f>
        <v/>
      </c>
      <c r="CH363" s="21" t="str">
        <f>IF(CM362&lt;1,"",(CM362*(CG363*30)/360))</f>
        <v/>
      </c>
      <c r="CI363" s="5" t="str">
        <f>IF(CM362&lt;1,"",$CJ$9)</f>
        <v/>
      </c>
      <c r="CJ363" s="21" t="str">
        <f>IF(CM362&lt;1,"",$CJ$12)</f>
        <v/>
      </c>
      <c r="CK363" s="21">
        <f>IF(CM362&lt;1,0,CK351)</f>
        <v>0</v>
      </c>
      <c r="CL363" s="21">
        <f>IF(CM362&lt;1,0,(CI363+CJ363+CK363)-CH363)</f>
        <v>0</v>
      </c>
      <c r="CM363" s="21">
        <f>IF(CM362-CL363&lt;1,0,CM362-CL363)</f>
        <v>0</v>
      </c>
      <c r="CO363" s="4">
        <f>(CR362*($CO$36*13.85))/360</f>
        <v>631.95954514948039</v>
      </c>
      <c r="CP363" s="5">
        <f>$D$38/2</f>
        <v>1342.0540575303476</v>
      </c>
      <c r="CQ363" s="5">
        <f>CP363-CO363</f>
        <v>710.09451238086717</v>
      </c>
      <c r="CR363" s="4">
        <f>IF(CR362-CQ363&lt;0,0,CR362-CQ363)</f>
        <v>327817.61126929842</v>
      </c>
      <c r="CS363" s="6">
        <f>IF(CR362&lt;1,"",CS362+1)</f>
        <v>326</v>
      </c>
    </row>
    <row r="364" spans="1:97" hidden="1" x14ac:dyDescent="0.25">
      <c r="A364" s="6"/>
      <c r="B364" s="20">
        <f>IF(M363&lt;1,"",$E$7)</f>
        <v>0.05</v>
      </c>
      <c r="C364" s="17">
        <f>IF(M363&lt;1,0,(M363*(B364*30)/360))</f>
        <v>353.85672482461376</v>
      </c>
      <c r="D364" s="19">
        <f>IF(M363 &gt; 1, IF(M363-D363&lt;1,(M363+C364),$E$9), 0)</f>
        <v>2684.1081150606951</v>
      </c>
      <c r="E364" s="17">
        <f>IF(D364&lt;M363,IF(M363&lt;1,"",$E$16),IF(D364&lt;E363,0,D364-(M363+C364)))</f>
        <v>0</v>
      </c>
      <c r="F364" s="17"/>
      <c r="G364" s="17"/>
      <c r="H364" s="17"/>
      <c r="I364" s="17"/>
      <c r="J364" s="17"/>
      <c r="K364" s="17">
        <f>IF(K352 &gt; 1, IF(M363&lt;$E$17,(M363-D364+C364),K352), 0)</f>
        <v>0</v>
      </c>
      <c r="L364" s="17">
        <f>IF(M363&lt;1,0,IF((D364+E364+K364)-C364&gt;=(M363),(M363),(D364+E364+K364)-C364))</f>
        <v>2330.2513902360815</v>
      </c>
      <c r="M364" s="18">
        <f>IF(M363-L364&lt;1,0,M363-L364)</f>
        <v>82595.362567671225</v>
      </c>
      <c r="N364" s="17"/>
      <c r="Q364" s="7"/>
      <c r="R364" s="11"/>
      <c r="S364" s="23">
        <f>S363-($S363-$S$373)/12</f>
        <v>0</v>
      </c>
      <c r="T364" s="13"/>
      <c r="U364" s="10">
        <f>CM358</f>
        <v>0</v>
      </c>
      <c r="V364" s="9"/>
      <c r="W364" s="12">
        <f>SUM($C$38:C364)</f>
        <v>460298.7161925183</v>
      </c>
      <c r="X364" s="11"/>
      <c r="Y364" s="10">
        <f>SUM($CH$30:CH358)</f>
        <v>32940.465450647702</v>
      </c>
      <c r="Z364" s="9"/>
      <c r="AA364" s="9"/>
      <c r="AB364" s="9"/>
      <c r="AG364" s="1" t="s">
        <v>0</v>
      </c>
      <c r="CF364">
        <f>SUM(CF363+1)</f>
        <v>333</v>
      </c>
      <c r="CG364" s="22" t="str">
        <f>IF(CM363&lt;1,"",$CJ$7)</f>
        <v/>
      </c>
      <c r="CH364" s="21" t="str">
        <f>IF(CM363&lt;1,"",(CM363*(CG364*30)/360))</f>
        <v/>
      </c>
      <c r="CI364" s="5" t="str">
        <f>IF(CM363&lt;1,"",$CJ$9)</f>
        <v/>
      </c>
      <c r="CJ364" s="21" t="str">
        <f>IF(CM363&lt;1,"",$CJ$12)</f>
        <v/>
      </c>
      <c r="CK364" s="21">
        <f>IF(CM363&lt;1,0,CK352)</f>
        <v>0</v>
      </c>
      <c r="CL364" s="21">
        <f>IF(CM363&lt;1,0,(CI364+CJ364+CK364)-CH364)</f>
        <v>0</v>
      </c>
      <c r="CM364" s="21">
        <f>IF(CM363-CL364&lt;1,0,CM363-CL364)</f>
        <v>0</v>
      </c>
      <c r="CO364" s="4">
        <f>(CR363*($CO$36*13.85))/360</f>
        <v>630.59359945552546</v>
      </c>
      <c r="CP364" s="5">
        <f>$D$38/2</f>
        <v>1342.0540575303476</v>
      </c>
      <c r="CQ364" s="5">
        <f>CP364-CO364</f>
        <v>711.4604580748221</v>
      </c>
      <c r="CR364" s="4">
        <f>IF(CR363-CQ364&lt;0,0,CR363-CQ364)</f>
        <v>327106.1508112236</v>
      </c>
      <c r="CS364" s="6">
        <f>IF(CR363&lt;1,"",CS363+1)</f>
        <v>327</v>
      </c>
    </row>
    <row r="365" spans="1:97" hidden="1" x14ac:dyDescent="0.25">
      <c r="A365" s="6"/>
      <c r="B365" s="20">
        <f>IF(M364&lt;1,"",$E$7)</f>
        <v>0.05</v>
      </c>
      <c r="C365" s="17">
        <f>IF(M364&lt;1,0,(M364*(B365*30)/360))</f>
        <v>344.14734403196343</v>
      </c>
      <c r="D365" s="19">
        <f>IF(M364 &gt; 1, IF(M364-D364&lt;1,(M364+C365),$E$9), 0)</f>
        <v>2684.1081150606951</v>
      </c>
      <c r="E365" s="17">
        <f>IF(D365&lt;M364,IF(M364&lt;1,"",$E$16),IF(D365&lt;E364,0,D365-(M364+C365)))</f>
        <v>0</v>
      </c>
      <c r="F365" s="17"/>
      <c r="G365" s="17"/>
      <c r="H365" s="17"/>
      <c r="I365" s="17"/>
      <c r="J365" s="17"/>
      <c r="K365" s="17">
        <f>IF(K353 &gt; 1, IF(M364&lt;$E$17,(M364-D365+C365),K353), 0)</f>
        <v>0</v>
      </c>
      <c r="L365" s="17">
        <f>IF(M364&lt;1,0,IF((D365+E365+K365)-C365&gt;=(M364),(M364),(D365+E365+K365)-C365))</f>
        <v>2339.9607710287319</v>
      </c>
      <c r="M365" s="18">
        <f>IF(M364-L365&lt;1,0,M364-L365)</f>
        <v>80255.401796642487</v>
      </c>
      <c r="N365" s="17"/>
      <c r="Q365" s="7"/>
      <c r="R365" s="11"/>
      <c r="S365" s="23">
        <f>S364-($S364-$S$373)/12</f>
        <v>0</v>
      </c>
      <c r="T365" s="13"/>
      <c r="U365" s="10">
        <f>CM359</f>
        <v>0</v>
      </c>
      <c r="V365" s="9"/>
      <c r="W365" s="12">
        <f>SUM($C$38:C365)</f>
        <v>460642.86353655026</v>
      </c>
      <c r="X365" s="11"/>
      <c r="Y365" s="10">
        <f>SUM($CH$30:CH359)</f>
        <v>32940.465450647702</v>
      </c>
      <c r="Z365" s="9"/>
      <c r="AA365" s="9"/>
      <c r="AB365" s="9"/>
      <c r="AG365" s="1" t="s">
        <v>0</v>
      </c>
      <c r="CF365">
        <f>SUM(CF364+1)</f>
        <v>334</v>
      </c>
      <c r="CG365" s="22" t="str">
        <f>IF(CM364&lt;1,"",$CJ$7)</f>
        <v/>
      </c>
      <c r="CH365" s="21" t="str">
        <f>IF(CM364&lt;1,"",(CM364*(CG365*30)/360))</f>
        <v/>
      </c>
      <c r="CI365" s="5" t="str">
        <f>IF(CM364&lt;1,"",$CJ$9)</f>
        <v/>
      </c>
      <c r="CJ365" s="21" t="str">
        <f>IF(CM364&lt;1,"",$CJ$12)</f>
        <v/>
      </c>
      <c r="CK365" s="21">
        <f>IF(CM364&lt;1,0,CK353)</f>
        <v>0</v>
      </c>
      <c r="CL365" s="21">
        <f>IF(CM364&lt;1,0,(CI365+CJ365+CK365)-CH365)</f>
        <v>0</v>
      </c>
      <c r="CM365" s="21">
        <f>IF(CM364-CL365&lt;1,0,CM364-CL365)</f>
        <v>0</v>
      </c>
      <c r="CO365" s="4">
        <f>(CR364*($CO$36*13.85))/360</f>
        <v>629.22502621325657</v>
      </c>
      <c r="CP365" s="5">
        <f>$D$38/2</f>
        <v>1342.0540575303476</v>
      </c>
      <c r="CQ365" s="5">
        <f>CP365-CO365</f>
        <v>712.82903131709099</v>
      </c>
      <c r="CR365" s="4">
        <f>IF(CR364-CQ365&lt;0,0,CR364-CQ365)</f>
        <v>326393.32177990652</v>
      </c>
      <c r="CS365" s="6">
        <f>IF(CR364&lt;1,"",CS364+1)</f>
        <v>328</v>
      </c>
    </row>
    <row r="366" spans="1:97" hidden="1" x14ac:dyDescent="0.25">
      <c r="A366" s="6"/>
      <c r="B366" s="20">
        <f>IF(M365&lt;1,"",$E$7)</f>
        <v>0.05</v>
      </c>
      <c r="C366" s="17">
        <f>IF(M365&lt;1,0,(M365*(B366*30)/360))</f>
        <v>334.39750748601034</v>
      </c>
      <c r="D366" s="19">
        <f>IF(M365 &gt; 1, IF(M365-D365&lt;1,(M365+C366),$E$9), 0)</f>
        <v>2684.1081150606951</v>
      </c>
      <c r="E366" s="17">
        <f>IF(D366&lt;M365,IF(M365&lt;1,"",$E$16),IF(D366&lt;E365,0,D366-(M365+C366)))</f>
        <v>0</v>
      </c>
      <c r="F366" s="17"/>
      <c r="G366" s="17"/>
      <c r="H366" s="17"/>
      <c r="I366" s="17"/>
      <c r="J366" s="17"/>
      <c r="K366" s="17">
        <f>IF(K354 &gt; 1, IF(M365&lt;$E$17,(M365-D366+C366),K354), 0)</f>
        <v>0</v>
      </c>
      <c r="L366" s="17">
        <f>IF(M365&lt;1,0,IF((D366+E366+K366)-C366&gt;=(M365),(M365),(D366+E366+K366)-C366))</f>
        <v>2349.7106075746847</v>
      </c>
      <c r="M366" s="18">
        <f>IF(M365-L366&lt;1,0,M365-L366)</f>
        <v>77905.691189067802</v>
      </c>
      <c r="N366" s="17"/>
      <c r="Q366" s="7"/>
      <c r="R366" s="11"/>
      <c r="S366" s="23">
        <f>S365-($S365-$S$373)/12</f>
        <v>0</v>
      </c>
      <c r="T366" s="13"/>
      <c r="U366" s="10">
        <f>CM360</f>
        <v>0</v>
      </c>
      <c r="V366" s="9"/>
      <c r="W366" s="12">
        <f>SUM($C$38:C366)</f>
        <v>460977.26104403625</v>
      </c>
      <c r="X366" s="11"/>
      <c r="Y366" s="10">
        <f>SUM($CH$30:CH360)</f>
        <v>32940.465450647702</v>
      </c>
      <c r="Z366" s="9"/>
      <c r="AA366" s="9"/>
      <c r="AB366" s="9"/>
      <c r="AG366" s="1" t="s">
        <v>0</v>
      </c>
      <c r="CF366">
        <f>SUM(CF365+1)</f>
        <v>335</v>
      </c>
      <c r="CG366" s="22" t="str">
        <f>IF(CM365&lt;1,"",$CJ$7)</f>
        <v/>
      </c>
      <c r="CH366" s="21" t="str">
        <f>IF(CM365&lt;1,"",(CM365*(CG366*30)/360))</f>
        <v/>
      </c>
      <c r="CI366" s="5" t="str">
        <f>IF(CM365&lt;1,"",$CJ$9)</f>
        <v/>
      </c>
      <c r="CJ366" s="21" t="str">
        <f>IF(CM365&lt;1,"",$CJ$12)</f>
        <v/>
      </c>
      <c r="CK366" s="21">
        <f>IF(CM365&lt;1,0,CK354)</f>
        <v>0</v>
      </c>
      <c r="CL366" s="21">
        <f>IF(CM365&lt;1,0,(CI366+CJ366+CK366)-CH366)</f>
        <v>0</v>
      </c>
      <c r="CM366" s="21">
        <f>IF(CM365-CL366&lt;1,0,CM365-CL366)</f>
        <v>0</v>
      </c>
      <c r="CO366" s="4">
        <f>(CR365*($CO$36*13.85))/360</f>
        <v>627.85382036829242</v>
      </c>
      <c r="CP366" s="5">
        <f>$D$38/2</f>
        <v>1342.0540575303476</v>
      </c>
      <c r="CQ366" s="5">
        <f>CP366-CO366</f>
        <v>714.20023716205515</v>
      </c>
      <c r="CR366" s="4">
        <f>IF(CR365-CQ366&lt;0,0,CR365-CQ366)</f>
        <v>325679.12154274445</v>
      </c>
      <c r="CS366" s="6">
        <f>IF(CR365&lt;1,"",CS365+1)</f>
        <v>329</v>
      </c>
    </row>
    <row r="367" spans="1:97" hidden="1" x14ac:dyDescent="0.25">
      <c r="A367" s="6"/>
      <c r="B367" s="20">
        <f>IF(M366&lt;1,"",$E$7)</f>
        <v>0.05</v>
      </c>
      <c r="C367" s="17">
        <f>IF(M366&lt;1,0,(M366*(B367*30)/360))</f>
        <v>324.60704662111584</v>
      </c>
      <c r="D367" s="19">
        <f>IF(M366 &gt; 1, IF(M366-D366&lt;1,(M366+C367),$E$9), 0)</f>
        <v>2684.1081150606951</v>
      </c>
      <c r="E367" s="17">
        <f>IF(D367&lt;M366,IF(M366&lt;1,"",$E$16),IF(D367&lt;E366,0,D367-(M366+C367)))</f>
        <v>0</v>
      </c>
      <c r="F367" s="17"/>
      <c r="G367" s="17"/>
      <c r="H367" s="17"/>
      <c r="I367" s="17"/>
      <c r="J367" s="17"/>
      <c r="K367" s="17">
        <f>IF(K355 &gt; 1, IF(M366&lt;$E$17,(M366-D367+C367),K355), 0)</f>
        <v>0</v>
      </c>
      <c r="L367" s="17">
        <f>IF(M366&lt;1,0,IF((D367+E367+K367)-C367&gt;=(M366),(M366),(D367+E367+K367)-C367))</f>
        <v>2359.5010684395793</v>
      </c>
      <c r="M367" s="18">
        <f>IF(M366-L367&lt;1,0,M366-L367)</f>
        <v>75546.19012062822</v>
      </c>
      <c r="N367" s="17"/>
      <c r="Q367" s="7"/>
      <c r="R367" s="11"/>
      <c r="S367" s="23">
        <f>S366-($S366-$S$373)/12</f>
        <v>0</v>
      </c>
      <c r="T367" s="13"/>
      <c r="U367" s="10">
        <f>CM361</f>
        <v>0</v>
      </c>
      <c r="V367" s="9"/>
      <c r="W367" s="12">
        <f>SUM($C$38:C367)</f>
        <v>461301.86809065734</v>
      </c>
      <c r="X367" s="11"/>
      <c r="Y367" s="10">
        <f>SUM($CH$30:CH361)</f>
        <v>32940.465450647702</v>
      </c>
      <c r="Z367" s="9"/>
      <c r="AA367" s="9"/>
      <c r="AB367" s="9"/>
      <c r="AG367" s="1" t="s">
        <v>0</v>
      </c>
      <c r="CF367">
        <f>SUM(CF366+1)</f>
        <v>336</v>
      </c>
      <c r="CG367" s="22" t="str">
        <f>IF(CM366&lt;1,"",$CJ$7)</f>
        <v/>
      </c>
      <c r="CH367" s="21" t="str">
        <f>IF(CM366&lt;1,"",(CM366*(CG367*30)/360))</f>
        <v/>
      </c>
      <c r="CI367" s="5" t="str">
        <f>IF(CM366&lt;1,"",$CJ$9)</f>
        <v/>
      </c>
      <c r="CJ367" s="21" t="str">
        <f>IF(CM366&lt;1,"",$CJ$12)</f>
        <v/>
      </c>
      <c r="CK367" s="21">
        <f>IF(CM366&lt;1,0,CK355)</f>
        <v>0</v>
      </c>
      <c r="CL367" s="21">
        <f>IF(CM366&lt;1,0,(CI367+CJ367+CK367)-CH367)</f>
        <v>0</v>
      </c>
      <c r="CM367" s="21">
        <f>IF(CM366-CL367&lt;1,0,CM366-CL367)</f>
        <v>0</v>
      </c>
      <c r="CO367" s="4">
        <f>(CR366*($CO$36*13.85))/360</f>
        <v>626.47997685652933</v>
      </c>
      <c r="CP367" s="5">
        <f>$D$38/2</f>
        <v>1342.0540575303476</v>
      </c>
      <c r="CQ367" s="5">
        <f>CP367-CO367</f>
        <v>715.57408067381823</v>
      </c>
      <c r="CR367" s="4">
        <f>IF(CR366-CQ367&lt;0,0,CR366-CQ367)</f>
        <v>324963.54746207065</v>
      </c>
      <c r="CS367" s="6">
        <f>IF(CR366&lt;1,"",CS366+1)</f>
        <v>330</v>
      </c>
    </row>
    <row r="368" spans="1:97" hidden="1" x14ac:dyDescent="0.25">
      <c r="A368" s="6"/>
      <c r="B368" s="20">
        <f>IF(M367&lt;1,"",$E$7)</f>
        <v>0.05</v>
      </c>
      <c r="C368" s="17">
        <f>IF(M367&lt;1,0,(M367*(B368*30)/360))</f>
        <v>314.77579216928427</v>
      </c>
      <c r="D368" s="19">
        <f>IF(M367 &gt; 1, IF(M367-D367&lt;1,(M367+C368),$E$9), 0)</f>
        <v>2684.1081150606951</v>
      </c>
      <c r="E368" s="17">
        <f>IF(D368&lt;M367,IF(M367&lt;1,"",$E$16),IF(D368&lt;E367,0,D368-(M367+C368)))</f>
        <v>0</v>
      </c>
      <c r="F368" s="17"/>
      <c r="G368" s="17"/>
      <c r="H368" s="17"/>
      <c r="I368" s="17"/>
      <c r="J368" s="17"/>
      <c r="K368" s="17">
        <f>IF(K356 &gt; 1, IF(M367&lt;$E$17,(M367-D368+C368),K356), 0)</f>
        <v>0</v>
      </c>
      <c r="L368" s="17">
        <f>IF(M367&lt;1,0,IF((D368+E368+K368)-C368&gt;=(M367),(M367),(D368+E368+K368)-C368))</f>
        <v>2369.332322891411</v>
      </c>
      <c r="M368" s="18">
        <f>IF(M367-L368&lt;1,0,M367-L368)</f>
        <v>73176.857797736811</v>
      </c>
      <c r="N368" s="17"/>
      <c r="Q368" s="7"/>
      <c r="R368" s="11"/>
      <c r="S368" s="23">
        <f>S367-($S367-$S$373)/12</f>
        <v>0</v>
      </c>
      <c r="T368" s="13"/>
      <c r="U368" s="10">
        <f>CM362</f>
        <v>0</v>
      </c>
      <c r="V368" s="9"/>
      <c r="W368" s="12">
        <f>SUM($C$38:C368)</f>
        <v>461616.64388282661</v>
      </c>
      <c r="X368" s="11"/>
      <c r="Y368" s="10">
        <f>SUM($CH$30:CH362)</f>
        <v>32940.465450647702</v>
      </c>
      <c r="Z368" s="9"/>
      <c r="AA368" s="9"/>
      <c r="AB368" s="9"/>
      <c r="AG368" s="1" t="s">
        <v>0</v>
      </c>
      <c r="CF368">
        <f>SUM(CF367+1)</f>
        <v>337</v>
      </c>
      <c r="CG368" s="22" t="str">
        <f>IF(CM367&lt;1,"",$CJ$7)</f>
        <v/>
      </c>
      <c r="CH368" s="21" t="str">
        <f>IF(CM367&lt;1,"",(CM367*(CG368*30)/360))</f>
        <v/>
      </c>
      <c r="CI368" s="5" t="str">
        <f>IF(CM367&lt;1,"",$CJ$9)</f>
        <v/>
      </c>
      <c r="CJ368" s="21" t="str">
        <f>IF(CM367&lt;1,"",$CJ$12)</f>
        <v/>
      </c>
      <c r="CK368" s="21">
        <f>IF(CM367&lt;1,0,CK356)</f>
        <v>0</v>
      </c>
      <c r="CL368" s="21">
        <f>IF(CM367&lt;1,0,(CI368+CJ368+CK368)-CH368)</f>
        <v>0</v>
      </c>
      <c r="CM368" s="21">
        <f>IF(CM367-CL368&lt;1,0,CM367-CL368)</f>
        <v>0</v>
      </c>
      <c r="CO368" s="4">
        <f>(CR367*($CO$36*13.85))/360</f>
        <v>625.10349060412204</v>
      </c>
      <c r="CP368" s="5">
        <f>$D$38/2</f>
        <v>1342.0540575303476</v>
      </c>
      <c r="CQ368" s="5">
        <f>CP368-CO368</f>
        <v>716.95056692622552</v>
      </c>
      <c r="CR368" s="4">
        <f>IF(CR367-CQ368&lt;0,0,CR367-CQ368)</f>
        <v>324246.59689514444</v>
      </c>
      <c r="CS368" s="6">
        <f>IF(CR367&lt;1,"",CS367+1)</f>
        <v>331</v>
      </c>
    </row>
    <row r="369" spans="1:97" hidden="1" x14ac:dyDescent="0.25">
      <c r="A369" s="6"/>
      <c r="B369" s="20">
        <f>IF(M368&lt;1,"",$E$7)</f>
        <v>0.05</v>
      </c>
      <c r="C369" s="17">
        <f>IF(M368&lt;1,0,(M368*(B369*30)/360))</f>
        <v>304.90357415723668</v>
      </c>
      <c r="D369" s="19">
        <f>IF(M368 &gt; 1, IF(M368-D368&lt;1,(M368+C369),$E$9), 0)</f>
        <v>2684.1081150606951</v>
      </c>
      <c r="E369" s="17">
        <f>IF(D369&lt;M368,IF(M368&lt;1,"",$E$16),IF(D369&lt;E368,0,D369-(M368+C369)))</f>
        <v>0</v>
      </c>
      <c r="F369" s="17"/>
      <c r="G369" s="17"/>
      <c r="H369" s="17"/>
      <c r="I369" s="17"/>
      <c r="J369" s="17"/>
      <c r="K369" s="17">
        <f>IF(K357 &gt; 1, IF(M368&lt;$E$17,(M368-D369+C369),K357), 0)</f>
        <v>0</v>
      </c>
      <c r="L369" s="17">
        <f>IF(M368&lt;1,0,IF((D369+E369+K369)-C369&gt;=(M368),(M368),(D369+E369+K369)-C369))</f>
        <v>2379.2045409034586</v>
      </c>
      <c r="M369" s="18">
        <f>IF(M368-L369&lt;1,0,M368-L369)</f>
        <v>70797.65325683335</v>
      </c>
      <c r="N369" s="17"/>
      <c r="Q369" s="7"/>
      <c r="R369" s="11"/>
      <c r="S369" s="23">
        <f>S368-($S368-$S$373)/12</f>
        <v>0</v>
      </c>
      <c r="T369" s="13"/>
      <c r="U369" s="10">
        <f>CM363</f>
        <v>0</v>
      </c>
      <c r="V369" s="9"/>
      <c r="W369" s="12">
        <f>SUM($C$38:C369)</f>
        <v>461921.54745698383</v>
      </c>
      <c r="X369" s="11"/>
      <c r="Y369" s="10">
        <f>SUM($CH$30:CH363)</f>
        <v>32940.465450647702</v>
      </c>
      <c r="Z369" s="9"/>
      <c r="AA369" s="9"/>
      <c r="AB369" s="9"/>
      <c r="AG369" s="1" t="s">
        <v>0</v>
      </c>
      <c r="CF369">
        <f>SUM(CF368+1)</f>
        <v>338</v>
      </c>
      <c r="CG369" s="22" t="str">
        <f>IF(CM368&lt;1,"",$CJ$7)</f>
        <v/>
      </c>
      <c r="CH369" s="21" t="str">
        <f>IF(CM368&lt;1,"",(CM368*(CG369*30)/360))</f>
        <v/>
      </c>
      <c r="CI369" s="5" t="str">
        <f>IF(CM368&lt;1,"",$CJ$9)</f>
        <v/>
      </c>
      <c r="CJ369" s="21" t="str">
        <f>IF(CM368&lt;1,"",$CJ$12)</f>
        <v/>
      </c>
      <c r="CK369" s="21">
        <f>IF(CM368&lt;1,0,CK357)</f>
        <v>0</v>
      </c>
      <c r="CL369" s="21">
        <f>IF(CM368&lt;1,0,(CI369+CJ369+CK369)-CH369)</f>
        <v>0</v>
      </c>
      <c r="CM369" s="21">
        <f>IF(CM368-CL369&lt;1,0,CM368-CL369)</f>
        <v>0</v>
      </c>
      <c r="CO369" s="4">
        <f>(CR368*($CO$36*13.85))/360</f>
        <v>623.72435652746526</v>
      </c>
      <c r="CP369" s="5">
        <f>$D$38/2</f>
        <v>1342.0540575303476</v>
      </c>
      <c r="CQ369" s="5">
        <f>CP369-CO369</f>
        <v>718.3297010028823</v>
      </c>
      <c r="CR369" s="4">
        <f>IF(CR368-CQ369&lt;0,0,CR368-CQ369)</f>
        <v>323528.26719414158</v>
      </c>
      <c r="CS369" s="6">
        <f>IF(CR368&lt;1,"",CS368+1)</f>
        <v>332</v>
      </c>
    </row>
    <row r="370" spans="1:97" hidden="1" x14ac:dyDescent="0.25">
      <c r="A370" s="6"/>
      <c r="B370" s="20">
        <f>IF(M369&lt;1,"",$E$7)</f>
        <v>0.05</v>
      </c>
      <c r="C370" s="17">
        <f>IF(M369&lt;1,0,(M369*(B370*30)/360))</f>
        <v>294.99022190347227</v>
      </c>
      <c r="D370" s="19">
        <f>IF(M369 &gt; 1, IF(M369-D369&lt;1,(M369+C370),$E$9), 0)</f>
        <v>2684.1081150606951</v>
      </c>
      <c r="E370" s="17">
        <f>IF(D370&lt;M369,IF(M369&lt;1,"",$E$16),IF(D370&lt;E369,0,D370-(M369+C370)))</f>
        <v>0</v>
      </c>
      <c r="F370" s="17"/>
      <c r="G370" s="17"/>
      <c r="H370" s="17"/>
      <c r="I370" s="17"/>
      <c r="J370" s="17"/>
      <c r="K370" s="17">
        <f>IF(K358 &gt; 1, IF(M369&lt;$E$17,(M369-D370+C370),K358), 0)</f>
        <v>0</v>
      </c>
      <c r="L370" s="17">
        <f>IF(M369&lt;1,0,IF((D370+E370+K370)-C370&gt;=(M369),(M369),(D370+E370+K370)-C370))</f>
        <v>2389.1178931572231</v>
      </c>
      <c r="M370" s="18">
        <f>IF(M369-L370&lt;1,0,M369-L370)</f>
        <v>68408.535363676128</v>
      </c>
      <c r="N370" s="17"/>
      <c r="Q370" s="7"/>
      <c r="R370" s="11"/>
      <c r="S370" s="23">
        <f>S369-($S369-$S$373)/12</f>
        <v>0</v>
      </c>
      <c r="T370" s="13"/>
      <c r="U370" s="10">
        <f>CM364</f>
        <v>0</v>
      </c>
      <c r="V370" s="9"/>
      <c r="W370" s="12">
        <f>SUM($C$38:C370)</f>
        <v>462216.53767888731</v>
      </c>
      <c r="X370" s="11"/>
      <c r="Y370" s="10">
        <f>SUM($CH$30:CH364)</f>
        <v>32940.465450647702</v>
      </c>
      <c r="Z370" s="9"/>
      <c r="AA370" s="9"/>
      <c r="AB370" s="9"/>
      <c r="AG370" s="1" t="s">
        <v>0</v>
      </c>
      <c r="CF370">
        <f>SUM(CF369+1)</f>
        <v>339</v>
      </c>
      <c r="CG370" s="22" t="str">
        <f>IF(CM369&lt;1,"",$CJ$7)</f>
        <v/>
      </c>
      <c r="CH370" s="21" t="str">
        <f>IF(CM369&lt;1,"",(CM369*(CG370*30)/360))</f>
        <v/>
      </c>
      <c r="CI370" s="5" t="str">
        <f>IF(CM369&lt;1,"",$CJ$9)</f>
        <v/>
      </c>
      <c r="CJ370" s="21" t="str">
        <f>IF(CM369&lt;1,"",$CJ$12)</f>
        <v/>
      </c>
      <c r="CK370" s="21">
        <f>IF(CM369&lt;1,0,CK358)</f>
        <v>0</v>
      </c>
      <c r="CL370" s="21">
        <f>IF(CM369&lt;1,0,(CI370+CJ370+CK370)-CH370)</f>
        <v>0</v>
      </c>
      <c r="CM370" s="21">
        <f>IF(CM369-CL370&lt;1,0,CM369-CL370)</f>
        <v>0</v>
      </c>
      <c r="CO370" s="4">
        <f>(CR369*($CO$36*13.85))/360</f>
        <v>622.34256953317515</v>
      </c>
      <c r="CP370" s="5">
        <f>$D$38/2</f>
        <v>1342.0540575303476</v>
      </c>
      <c r="CQ370" s="5">
        <f>CP370-CO370</f>
        <v>719.71148799717241</v>
      </c>
      <c r="CR370" s="4">
        <f>IF(CR369-CQ370&lt;0,0,CR369-CQ370)</f>
        <v>322808.55570614443</v>
      </c>
      <c r="CS370" s="6">
        <f>IF(CR369&lt;1,"",CS369+1)</f>
        <v>333</v>
      </c>
    </row>
    <row r="371" spans="1:97" hidden="1" x14ac:dyDescent="0.25">
      <c r="A371" s="6"/>
      <c r="B371" s="20">
        <f>IF(M370&lt;1,"",$E$7)</f>
        <v>0.05</v>
      </c>
      <c r="C371" s="17">
        <f>IF(M370&lt;1,0,(M370*(B371*30)/360))</f>
        <v>285.03556401531716</v>
      </c>
      <c r="D371" s="19">
        <f>IF(M370 &gt; 1, IF(M370-D370&lt;1,(M370+C371),$E$9), 0)</f>
        <v>2684.1081150606951</v>
      </c>
      <c r="E371" s="17">
        <f>IF(D371&lt;M370,IF(M370&lt;1,"",$E$16),IF(D371&lt;E370,0,D371-(M370+C371)))</f>
        <v>0</v>
      </c>
      <c r="F371" s="17"/>
      <c r="G371" s="17"/>
      <c r="H371" s="17"/>
      <c r="I371" s="17"/>
      <c r="J371" s="17"/>
      <c r="K371" s="17">
        <f>IF(K359 &gt; 1, IF(M370&lt;$E$17,(M370-D371+C371),K359), 0)</f>
        <v>0</v>
      </c>
      <c r="L371" s="17">
        <f>IF(M370&lt;1,0,IF((D371+E371+K371)-C371&gt;=(M370),(M370),(D371+E371+K371)-C371))</f>
        <v>2399.0725510453781</v>
      </c>
      <c r="M371" s="18">
        <f>IF(M370-L371&lt;1,0,M370-L371)</f>
        <v>66009.462812630751</v>
      </c>
      <c r="N371" s="17"/>
      <c r="Q371" s="7"/>
      <c r="R371" s="11"/>
      <c r="S371" s="23">
        <f>S370-($S370-$S$373)/12</f>
        <v>0</v>
      </c>
      <c r="T371" s="13"/>
      <c r="U371" s="10">
        <f>CM365</f>
        <v>0</v>
      </c>
      <c r="V371" s="9"/>
      <c r="W371" s="12">
        <f>SUM($C$38:C371)</f>
        <v>462501.57324290264</v>
      </c>
      <c r="X371" s="11"/>
      <c r="Y371" s="10">
        <f>SUM($CH$30:CH365)</f>
        <v>32940.465450647702</v>
      </c>
      <c r="Z371" s="9"/>
      <c r="AA371" s="9"/>
      <c r="AB371" s="9"/>
      <c r="AG371" s="1" t="s">
        <v>0</v>
      </c>
      <c r="CF371">
        <f>SUM(CF370+1)</f>
        <v>340</v>
      </c>
      <c r="CG371" s="22" t="str">
        <f>IF(CM370&lt;1,"",$CJ$7)</f>
        <v/>
      </c>
      <c r="CH371" s="21" t="str">
        <f>IF(CM370&lt;1,"",(CM370*(CG371*30)/360))</f>
        <v/>
      </c>
      <c r="CI371" s="5" t="str">
        <f>IF(CM370&lt;1,"",$CJ$9)</f>
        <v/>
      </c>
      <c r="CJ371" s="21" t="str">
        <f>IF(CM370&lt;1,"",$CJ$12)</f>
        <v/>
      </c>
      <c r="CK371" s="21">
        <f>IF(CM370&lt;1,0,CK359)</f>
        <v>0</v>
      </c>
      <c r="CL371" s="21">
        <f>IF(CM370&lt;1,0,(CI371+CJ371+CK371)-CH371)</f>
        <v>0</v>
      </c>
      <c r="CM371" s="21">
        <f>IF(CM370-CL371&lt;1,0,CM370-CL371)</f>
        <v>0</v>
      </c>
      <c r="CO371" s="4">
        <f>(CR370*($CO$36*13.85))/360</f>
        <v>620.95812451806944</v>
      </c>
      <c r="CP371" s="5">
        <f>$D$38/2</f>
        <v>1342.0540575303476</v>
      </c>
      <c r="CQ371" s="5">
        <f>CP371-CO371</f>
        <v>721.09593301227812</v>
      </c>
      <c r="CR371" s="4">
        <f>IF(CR370-CQ371&lt;0,0,CR370-CQ371)</f>
        <v>322087.45977313217</v>
      </c>
      <c r="CS371" s="6">
        <f>IF(CR370&lt;1,"",CS370+1)</f>
        <v>334</v>
      </c>
    </row>
    <row r="372" spans="1:97" hidden="1" x14ac:dyDescent="0.25">
      <c r="A372" s="6"/>
      <c r="B372" s="20">
        <f>IF(M371&lt;1,"",$E$7)</f>
        <v>0.05</v>
      </c>
      <c r="C372" s="17">
        <f>IF(M371&lt;1,0,(M371*(B372*30)/360))</f>
        <v>275.03942838596146</v>
      </c>
      <c r="D372" s="19">
        <f>IF(M371 &gt; 1, IF(M371-D371&lt;1,(M371+C372),$E$9), 0)</f>
        <v>2684.1081150606951</v>
      </c>
      <c r="E372" s="17">
        <f>IF(D372&lt;M371,IF(M371&lt;1,"",$E$16),IF(D372&lt;E371,0,D372-(M371+C372)))</f>
        <v>0</v>
      </c>
      <c r="F372" s="17"/>
      <c r="G372" s="17"/>
      <c r="H372" s="17"/>
      <c r="I372" s="17"/>
      <c r="J372" s="17"/>
      <c r="K372" s="17">
        <f>IF(K360 &gt; 1, IF(M371&lt;$E$17,(M371-D372+C372),K360), 0)</f>
        <v>0</v>
      </c>
      <c r="L372" s="17">
        <f>IF(M371&lt;1,0,IF((D372+E372+K372)-C372&gt;=(M371),(M371),(D372+E372+K372)-C372))</f>
        <v>2409.0686866747337</v>
      </c>
      <c r="M372" s="18">
        <f>IF(M371-L372&lt;1,0,M371-L372)</f>
        <v>63600.394125956016</v>
      </c>
      <c r="N372" s="17"/>
      <c r="Q372" s="7"/>
      <c r="R372" s="11"/>
      <c r="S372" s="23">
        <f>S371-($S371-$S$373)/12</f>
        <v>0</v>
      </c>
      <c r="T372" s="13"/>
      <c r="U372" s="10">
        <f>CM366</f>
        <v>0</v>
      </c>
      <c r="V372" s="9"/>
      <c r="W372" s="12">
        <f>SUM($C$38:C372)</f>
        <v>462776.6126712886</v>
      </c>
      <c r="X372" s="11"/>
      <c r="Y372" s="10">
        <f>SUM($CH$30:CH366)</f>
        <v>32940.465450647702</v>
      </c>
      <c r="Z372" s="9"/>
      <c r="AA372" s="9"/>
      <c r="AB372" s="9"/>
      <c r="AG372" s="1" t="s">
        <v>0</v>
      </c>
      <c r="CF372">
        <f>SUM(CF371+1)</f>
        <v>341</v>
      </c>
      <c r="CG372" s="22" t="str">
        <f>IF(CM371&lt;1,"",$CJ$7)</f>
        <v/>
      </c>
      <c r="CH372" s="21" t="str">
        <f>IF(CM371&lt;1,"",(CM371*(CG372*30)/360))</f>
        <v/>
      </c>
      <c r="CI372" s="5" t="str">
        <f>IF(CM371&lt;1,"",$CJ$9)</f>
        <v/>
      </c>
      <c r="CJ372" s="21" t="str">
        <f>IF(CM371&lt;1,"",$CJ$12)</f>
        <v/>
      </c>
      <c r="CK372" s="21">
        <f>IF(CM371&lt;1,0,CK360)</f>
        <v>0</v>
      </c>
      <c r="CL372" s="21">
        <f>IF(CM371&lt;1,0,(CI372+CJ372+CK372)-CH372)</f>
        <v>0</v>
      </c>
      <c r="CM372" s="21">
        <f>IF(CM371-CL372&lt;1,0,CM371-CL372)</f>
        <v>0</v>
      </c>
      <c r="CO372" s="4">
        <f>(CR371*($CO$36*13.85))/360</f>
        <v>619.57101636915002</v>
      </c>
      <c r="CP372" s="5">
        <f>$D$38/2</f>
        <v>1342.0540575303476</v>
      </c>
      <c r="CQ372" s="5">
        <f>CP372-CO372</f>
        <v>722.48304116119755</v>
      </c>
      <c r="CR372" s="4">
        <f>IF(CR371-CQ372&lt;0,0,CR371-CQ372)</f>
        <v>321364.97673197096</v>
      </c>
      <c r="CS372" s="6">
        <f>IF(CR371&lt;1,"",CS371+1)</f>
        <v>335</v>
      </c>
    </row>
    <row r="373" spans="1:97" hidden="1" x14ac:dyDescent="0.25">
      <c r="A373" s="6"/>
      <c r="B373" s="20">
        <f>IF(M372&lt;1,"",$E$7)</f>
        <v>0.05</v>
      </c>
      <c r="C373" s="17">
        <f>IF(M372&lt;1,0,(M372*(B373*30)/360))</f>
        <v>265.00164219148337</v>
      </c>
      <c r="D373" s="19">
        <f>IF(M372 &gt; 1, IF(M372-D372&lt;1,(M372+C373),$E$9), 0)</f>
        <v>2684.1081150606951</v>
      </c>
      <c r="E373" s="17">
        <f>IF(D373&lt;M372,IF(M372&lt;1,"",$E$16),IF(D373&lt;E372,0,D373-(M372+C373)))</f>
        <v>0</v>
      </c>
      <c r="F373" s="17"/>
      <c r="G373" s="17"/>
      <c r="H373" s="17"/>
      <c r="I373" s="17"/>
      <c r="J373" s="17"/>
      <c r="K373" s="17">
        <f>IF(K361 &gt; 1, IF(M372&lt;$E$17,(M372-D373+C373),K361), 0)</f>
        <v>0</v>
      </c>
      <c r="L373" s="17">
        <f>IF(M372&lt;1,0,IF((D373+E373+K373)-C373&gt;=(M372),(M372),(D373+E373+K373)-C373))</f>
        <v>2419.1064728692118</v>
      </c>
      <c r="M373" s="18">
        <f>IF(M372-L373&lt;1,0,M372-L373)</f>
        <v>61181.287653086802</v>
      </c>
      <c r="N373" s="17"/>
      <c r="Q373" s="7"/>
      <c r="R373" s="11" t="s">
        <v>0</v>
      </c>
      <c r="S373" s="23">
        <f>CR765</f>
        <v>0</v>
      </c>
      <c r="T373" s="13"/>
      <c r="U373" s="10">
        <f>CM367</f>
        <v>0</v>
      </c>
      <c r="V373" s="9"/>
      <c r="W373" s="12">
        <f>SUM($C$38:C373)</f>
        <v>463041.6143134801</v>
      </c>
      <c r="X373" s="11">
        <v>28</v>
      </c>
      <c r="Y373" s="10">
        <f>SUM($CH$30:CH367)</f>
        <v>32940.465450647702</v>
      </c>
      <c r="Z373" s="9"/>
      <c r="AA373" s="9"/>
      <c r="AB373" s="9"/>
      <c r="AG373" s="1" t="s">
        <v>0</v>
      </c>
      <c r="CF373">
        <f>SUM(CF372+1)</f>
        <v>342</v>
      </c>
      <c r="CG373" s="22" t="str">
        <f>IF(CM372&lt;1,"",$CJ$7)</f>
        <v/>
      </c>
      <c r="CH373" s="21" t="str">
        <f>IF(CM372&lt;1,"",(CM372*(CG373*30)/360))</f>
        <v/>
      </c>
      <c r="CI373" s="5" t="str">
        <f>IF(CM372&lt;1,"",$CJ$9)</f>
        <v/>
      </c>
      <c r="CJ373" s="21" t="str">
        <f>IF(CM372&lt;1,"",$CJ$12)</f>
        <v/>
      </c>
      <c r="CK373" s="21">
        <f>IF(CM372&lt;1,0,CK361)</f>
        <v>0</v>
      </c>
      <c r="CL373" s="21">
        <f>IF(CM372&lt;1,0,(CI373+CJ373+CK373)-CH373)</f>
        <v>0</v>
      </c>
      <c r="CM373" s="21">
        <f>IF(CM372-CL373&lt;1,0,CM372-CL373)</f>
        <v>0</v>
      </c>
      <c r="CO373" s="4">
        <f>(CR372*($CO$36*13.85))/360</f>
        <v>618.18123996358304</v>
      </c>
      <c r="CP373" s="5">
        <f>$D$38/2</f>
        <v>1342.0540575303476</v>
      </c>
      <c r="CQ373" s="5">
        <f>CP373-CO373</f>
        <v>723.87281756676452</v>
      </c>
      <c r="CR373" s="4">
        <f>IF(CR372-CQ373&lt;0,0,CR372-CQ373)</f>
        <v>320641.10391440417</v>
      </c>
      <c r="CS373" s="6">
        <f>IF(CR372&lt;1,"",CS372+1)</f>
        <v>336</v>
      </c>
    </row>
    <row r="374" spans="1:97" hidden="1" x14ac:dyDescent="0.25">
      <c r="A374" s="6"/>
      <c r="B374" s="20">
        <f>IF(M373&lt;1,"",$E$7)</f>
        <v>0.05</v>
      </c>
      <c r="C374" s="17">
        <f>IF(M373&lt;1,0,(M373*(B374*30)/360))</f>
        <v>254.92203188786169</v>
      </c>
      <c r="D374" s="19">
        <f>IF(M373 &gt; 1, IF(M373-D373&lt;1,(M373+C374),$E$9), 0)</f>
        <v>2684.1081150606951</v>
      </c>
      <c r="E374" s="17">
        <f>IF(D374&lt;M373,IF(M373&lt;1,"",$E$16),IF(D374&lt;E373,0,D374-(M373+C374)))</f>
        <v>0</v>
      </c>
      <c r="F374" s="17"/>
      <c r="G374" s="17"/>
      <c r="H374" s="17"/>
      <c r="I374" s="17"/>
      <c r="J374" s="17"/>
      <c r="K374" s="17">
        <f>IF(K362 &gt; 1, IF(M373&lt;$E$17,(M373-D374+C374),K362), 0)</f>
        <v>0</v>
      </c>
      <c r="L374" s="17">
        <f>IF(M373&lt;1,0,IF((D374+E374+K374)-C374&gt;=(M373),(M373),(D374+E374+K374)-C374))</f>
        <v>2429.1860831728336</v>
      </c>
      <c r="M374" s="18">
        <f>IF(M373-L374&lt;1,0,M373-L374)</f>
        <v>58752.101569913968</v>
      </c>
      <c r="N374" s="17"/>
      <c r="Q374" s="7"/>
      <c r="R374" s="11"/>
      <c r="S374" s="23">
        <f>S373-($S$373-$S$385)/12</f>
        <v>0</v>
      </c>
      <c r="T374" s="13"/>
      <c r="U374" s="10">
        <f>CM368</f>
        <v>0</v>
      </c>
      <c r="V374" s="9"/>
      <c r="W374" s="12">
        <f>SUM($C$38:C374)</f>
        <v>463296.53634536796</v>
      </c>
      <c r="X374" s="11"/>
      <c r="Y374" s="10">
        <f>SUM($CH$30:CH368)</f>
        <v>32940.465450647702</v>
      </c>
      <c r="Z374" s="9"/>
      <c r="AA374" s="9"/>
      <c r="AB374" s="9"/>
      <c r="AG374" s="1" t="s">
        <v>0</v>
      </c>
      <c r="CF374">
        <f>SUM(CF373+1)</f>
        <v>343</v>
      </c>
      <c r="CG374" s="22" t="str">
        <f>IF(CM373&lt;1,"",$CJ$7)</f>
        <v/>
      </c>
      <c r="CH374" s="21" t="str">
        <f>IF(CM373&lt;1,"",(CM373*(CG374*30)/360))</f>
        <v/>
      </c>
      <c r="CI374" s="5" t="str">
        <f>IF(CM373&lt;1,"",$CJ$9)</f>
        <v/>
      </c>
      <c r="CJ374" s="21" t="str">
        <f>IF(CM373&lt;1,"",$CJ$12)</f>
        <v/>
      </c>
      <c r="CK374" s="21">
        <f>IF(CM373&lt;1,0,CK362)</f>
        <v>0</v>
      </c>
      <c r="CL374" s="21">
        <f>IF(CM373&lt;1,0,(CI374+CJ374+CK374)-CH374)</f>
        <v>0</v>
      </c>
      <c r="CM374" s="21">
        <f>IF(CM373-CL374&lt;1,0,CM373-CL374)</f>
        <v>0</v>
      </c>
      <c r="CO374" s="4">
        <f>(CR373*($CO$36*13.85))/360</f>
        <v>616.78879016868018</v>
      </c>
      <c r="CP374" s="5">
        <f>$D$38/2</f>
        <v>1342.0540575303476</v>
      </c>
      <c r="CQ374" s="5">
        <f>CP374-CO374</f>
        <v>725.26526736166738</v>
      </c>
      <c r="CR374" s="4">
        <f>IF(CR373-CQ374&lt;0,0,CR373-CQ374)</f>
        <v>319915.83864704252</v>
      </c>
      <c r="CS374" s="6">
        <f>IF(CR373&lt;1,"",CS373+1)</f>
        <v>337</v>
      </c>
    </row>
    <row r="375" spans="1:97" hidden="1" x14ac:dyDescent="0.25">
      <c r="A375" s="6"/>
      <c r="B375" s="20">
        <f>IF(M374&lt;1,"",$E$7)</f>
        <v>0.05</v>
      </c>
      <c r="C375" s="17">
        <f>IF(M374&lt;1,0,(M374*(B375*30)/360))</f>
        <v>244.80042320797486</v>
      </c>
      <c r="D375" s="19">
        <f>IF(M374 &gt; 1, IF(M374-D374&lt;1,(M374+C375),$E$9), 0)</f>
        <v>2684.1081150606951</v>
      </c>
      <c r="E375" s="17">
        <f>IF(D375&lt;M374,IF(M374&lt;1,"",$E$16),IF(D375&lt;E374,0,D375-(M374+C375)))</f>
        <v>0</v>
      </c>
      <c r="F375" s="17"/>
      <c r="G375" s="17"/>
      <c r="H375" s="17"/>
      <c r="I375" s="17"/>
      <c r="J375" s="17"/>
      <c r="K375" s="17">
        <f>IF(K363 &gt; 1, IF(M374&lt;$E$17,(M374-D375+C375),K363), 0)</f>
        <v>0</v>
      </c>
      <c r="L375" s="17">
        <f>IF(M374&lt;1,0,IF((D375+E375+K375)-C375&gt;=(M374),(M374),(D375+E375+K375)-C375))</f>
        <v>2439.3076918527204</v>
      </c>
      <c r="M375" s="18">
        <f>IF(M374-L375&lt;1,0,M374-L375)</f>
        <v>56312.793878061246</v>
      </c>
      <c r="N375" s="17"/>
      <c r="Q375" s="7"/>
      <c r="R375" s="11"/>
      <c r="S375" s="23">
        <f>S374-($S$373-$S$385)/12</f>
        <v>0</v>
      </c>
      <c r="T375" s="13"/>
      <c r="U375" s="10">
        <f>CM369</f>
        <v>0</v>
      </c>
      <c r="V375" s="9"/>
      <c r="W375" s="12">
        <f>SUM($C$38:C375)</f>
        <v>463541.33676857594</v>
      </c>
      <c r="X375" s="11"/>
      <c r="Y375" s="10">
        <f>SUM($CH$30:CH369)</f>
        <v>32940.465450647702</v>
      </c>
      <c r="Z375" s="9"/>
      <c r="AA375" s="9"/>
      <c r="AB375" s="9"/>
      <c r="AG375" s="1" t="s">
        <v>0</v>
      </c>
      <c r="CF375">
        <f>SUM(CF374+1)</f>
        <v>344</v>
      </c>
      <c r="CG375" s="22" t="str">
        <f>IF(CM374&lt;1,"",$CJ$7)</f>
        <v/>
      </c>
      <c r="CH375" s="21" t="str">
        <f>IF(CM374&lt;1,"",(CM374*(CG375*30)/360))</f>
        <v/>
      </c>
      <c r="CI375" s="5" t="str">
        <f>IF(CM374&lt;1,"",$CJ$9)</f>
        <v/>
      </c>
      <c r="CJ375" s="21" t="str">
        <f>IF(CM374&lt;1,"",$CJ$12)</f>
        <v/>
      </c>
      <c r="CK375" s="21">
        <f>IF(CM374&lt;1,0,CK363)</f>
        <v>0</v>
      </c>
      <c r="CL375" s="21">
        <f>IF(CM374&lt;1,0,(CI375+CJ375+CK375)-CH375)</f>
        <v>0</v>
      </c>
      <c r="CM375" s="21">
        <f>IF(CM374-CL375&lt;1,0,CM374-CL375)</f>
        <v>0</v>
      </c>
      <c r="CO375" s="4">
        <f>(CR374*($CO$36*13.85))/360</f>
        <v>615.39366184188043</v>
      </c>
      <c r="CP375" s="5">
        <f>$D$38/2</f>
        <v>1342.0540575303476</v>
      </c>
      <c r="CQ375" s="5">
        <f>CP375-CO375</f>
        <v>726.66039568846713</v>
      </c>
      <c r="CR375" s="4">
        <f>IF(CR374-CQ375&lt;0,0,CR374-CQ375)</f>
        <v>319189.17825135402</v>
      </c>
      <c r="CS375" s="6">
        <f>IF(CR374&lt;1,"",CS374+1)</f>
        <v>338</v>
      </c>
    </row>
    <row r="376" spans="1:97" hidden="1" x14ac:dyDescent="0.25">
      <c r="A376" s="6"/>
      <c r="B376" s="20">
        <f>IF(M375&lt;1,"",$E$7)</f>
        <v>0.05</v>
      </c>
      <c r="C376" s="17">
        <f>IF(M375&lt;1,0,(M375*(B376*30)/360))</f>
        <v>234.63664115858853</v>
      </c>
      <c r="D376" s="19">
        <f>IF(M375 &gt; 1, IF(M375-D375&lt;1,(M375+C376),$E$9), 0)</f>
        <v>2684.1081150606951</v>
      </c>
      <c r="E376" s="17">
        <f>IF(D376&lt;M375,IF(M375&lt;1,"",$E$16),IF(D376&lt;E375,0,D376-(M375+C376)))</f>
        <v>0</v>
      </c>
      <c r="F376" s="17"/>
      <c r="G376" s="17"/>
      <c r="H376" s="17"/>
      <c r="I376" s="17"/>
      <c r="J376" s="17"/>
      <c r="K376" s="17">
        <f>IF(K364 &gt; 1, IF(M375&lt;$E$17,(M375-D376+C376),K364), 0)</f>
        <v>0</v>
      </c>
      <c r="L376" s="17">
        <f>IF(M375&lt;1,0,IF((D376+E376+K376)-C376&gt;=(M375),(M375),(D376+E376+K376)-C376))</f>
        <v>2449.4714739021065</v>
      </c>
      <c r="M376" s="18">
        <f>IF(M375-L376&lt;1,0,M375-L376)</f>
        <v>53863.322404159138</v>
      </c>
      <c r="N376" s="17"/>
      <c r="Q376" s="7"/>
      <c r="R376" s="11"/>
      <c r="S376" s="23">
        <f>S375-($S$373-$S$385)/12</f>
        <v>0</v>
      </c>
      <c r="T376" s="13"/>
      <c r="U376" s="10">
        <f>CM370</f>
        <v>0</v>
      </c>
      <c r="V376" s="9"/>
      <c r="W376" s="12">
        <f>SUM($C$38:C376)</f>
        <v>463775.97340973455</v>
      </c>
      <c r="X376" s="11"/>
      <c r="Y376" s="10">
        <f>SUM($CH$30:CH370)</f>
        <v>32940.465450647702</v>
      </c>
      <c r="Z376" s="9"/>
      <c r="AA376" s="9"/>
      <c r="AB376" s="9"/>
      <c r="AG376" s="1" t="s">
        <v>0</v>
      </c>
      <c r="CF376">
        <f>SUM(CF375+1)</f>
        <v>345</v>
      </c>
      <c r="CG376" s="22" t="str">
        <f>IF(CM375&lt;1,"",$CJ$7)</f>
        <v/>
      </c>
      <c r="CH376" s="21" t="str">
        <f>IF(CM375&lt;1,"",(CM375*(CG376*30)/360))</f>
        <v/>
      </c>
      <c r="CI376" s="5" t="str">
        <f>IF(CM375&lt;1,"",$CJ$9)</f>
        <v/>
      </c>
      <c r="CJ376" s="21" t="str">
        <f>IF(CM375&lt;1,"",$CJ$12)</f>
        <v/>
      </c>
      <c r="CK376" s="21">
        <f>IF(CM375&lt;1,0,CK364)</f>
        <v>0</v>
      </c>
      <c r="CL376" s="21">
        <f>IF(CM375&lt;1,0,(CI376+CJ376+CK376)-CH376)</f>
        <v>0</v>
      </c>
      <c r="CM376" s="21">
        <f>IF(CM375-CL376&lt;1,0,CM375-CL376)</f>
        <v>0</v>
      </c>
      <c r="CO376" s="4">
        <f>(CR375*($CO$36*13.85))/360</f>
        <v>613.99584983072964</v>
      </c>
      <c r="CP376" s="5">
        <f>$D$38/2</f>
        <v>1342.0540575303476</v>
      </c>
      <c r="CQ376" s="5">
        <f>CP376-CO376</f>
        <v>728.05820769961792</v>
      </c>
      <c r="CR376" s="4">
        <f>IF(CR375-CQ376&lt;0,0,CR375-CQ376)</f>
        <v>318461.1200436544</v>
      </c>
      <c r="CS376" s="6">
        <f>IF(CR375&lt;1,"",CS375+1)</f>
        <v>339</v>
      </c>
    </row>
    <row r="377" spans="1:97" hidden="1" x14ac:dyDescent="0.25">
      <c r="A377" s="6"/>
      <c r="B377" s="20">
        <f>IF(M376&lt;1,"",$E$7)</f>
        <v>0.05</v>
      </c>
      <c r="C377" s="17">
        <f>IF(M376&lt;1,0,(M376*(B377*30)/360))</f>
        <v>224.43051001732974</v>
      </c>
      <c r="D377" s="19">
        <f>IF(M376 &gt; 1, IF(M376-D376&lt;1,(M376+C377),$E$9), 0)</f>
        <v>2684.1081150606951</v>
      </c>
      <c r="E377" s="17">
        <f>IF(D377&lt;M376,IF(M376&lt;1,"",$E$16),IF(D377&lt;E376,0,D377-(M376+C377)))</f>
        <v>0</v>
      </c>
      <c r="F377" s="17"/>
      <c r="G377" s="17"/>
      <c r="H377" s="17"/>
      <c r="I377" s="17"/>
      <c r="J377" s="17"/>
      <c r="K377" s="17">
        <f>IF(K365 &gt; 1, IF(M376&lt;$E$17,(M376-D377+C377),K365), 0)</f>
        <v>0</v>
      </c>
      <c r="L377" s="17">
        <f>IF(M376&lt;1,0,IF((D377+E377+K377)-C377&gt;=(M376),(M376),(D377+E377+K377)-C377))</f>
        <v>2459.6776050433655</v>
      </c>
      <c r="M377" s="18">
        <f>IF(M376-L377&lt;1,0,M376-L377)</f>
        <v>51403.644799115777</v>
      </c>
      <c r="N377" s="17"/>
      <c r="Q377" s="7"/>
      <c r="R377" s="11"/>
      <c r="S377" s="23">
        <f>S376-($S$373-$S$385)/12</f>
        <v>0</v>
      </c>
      <c r="T377" s="13"/>
      <c r="U377" s="10">
        <f>CM371</f>
        <v>0</v>
      </c>
      <c r="V377" s="9"/>
      <c r="W377" s="12">
        <f>SUM($C$38:C377)</f>
        <v>464000.40391975187</v>
      </c>
      <c r="X377" s="11"/>
      <c r="Y377" s="10">
        <f>SUM($CH$30:CH371)</f>
        <v>32940.465450647702</v>
      </c>
      <c r="Z377" s="9"/>
      <c r="AA377" s="9"/>
      <c r="AB377" s="9"/>
      <c r="AG377" s="1" t="s">
        <v>0</v>
      </c>
      <c r="CF377">
        <f>SUM(CF376+1)</f>
        <v>346</v>
      </c>
      <c r="CG377" s="22" t="str">
        <f>IF(CM376&lt;1,"",$CJ$7)</f>
        <v/>
      </c>
      <c r="CH377" s="21" t="str">
        <f>IF(CM376&lt;1,"",(CM376*(CG377*30)/360))</f>
        <v/>
      </c>
      <c r="CI377" s="5" t="str">
        <f>IF(CM376&lt;1,"",$CJ$9)</f>
        <v/>
      </c>
      <c r="CJ377" s="21" t="str">
        <f>IF(CM376&lt;1,"",$CJ$12)</f>
        <v/>
      </c>
      <c r="CK377" s="21">
        <f>IF(CM376&lt;1,0,CK365)</f>
        <v>0</v>
      </c>
      <c r="CL377" s="21">
        <f>IF(CM376&lt;1,0,(CI377+CJ377+CK377)-CH377)</f>
        <v>0</v>
      </c>
      <c r="CM377" s="21">
        <f>IF(CM376-CL377&lt;1,0,CM376-CL377)</f>
        <v>0</v>
      </c>
      <c r="CO377" s="4">
        <f>(CR376*($CO$36*13.85))/360</f>
        <v>612.59534897286301</v>
      </c>
      <c r="CP377" s="5">
        <f>$D$38/2</f>
        <v>1342.0540575303476</v>
      </c>
      <c r="CQ377" s="5">
        <f>CP377-CO377</f>
        <v>729.45870855748456</v>
      </c>
      <c r="CR377" s="4">
        <f>IF(CR376-CQ377&lt;0,0,CR376-CQ377)</f>
        <v>317731.66133509693</v>
      </c>
      <c r="CS377" s="6">
        <f>IF(CR376&lt;1,"",CS376+1)</f>
        <v>340</v>
      </c>
    </row>
    <row r="378" spans="1:97" hidden="1" x14ac:dyDescent="0.25">
      <c r="A378" s="6"/>
      <c r="B378" s="20">
        <f>IF(M377&lt;1,"",$E$7)</f>
        <v>0.05</v>
      </c>
      <c r="C378" s="17">
        <f>IF(M377&lt;1,0,(M377*(B378*30)/360))</f>
        <v>214.18185332964907</v>
      </c>
      <c r="D378" s="19">
        <f>IF(M377 &gt; 1, IF(M377-D377&lt;1,(M377+C378),$E$9), 0)</f>
        <v>2684.1081150606951</v>
      </c>
      <c r="E378" s="17">
        <f>IF(D378&lt;M377,IF(M377&lt;1,"",$E$16),IF(D378&lt;E377,0,D378-(M377+C378)))</f>
        <v>0</v>
      </c>
      <c r="F378" s="17"/>
      <c r="G378" s="17"/>
      <c r="H378" s="17"/>
      <c r="I378" s="17"/>
      <c r="J378" s="17"/>
      <c r="K378" s="17">
        <f>IF(K366 &gt; 1, IF(M377&lt;$E$17,(M377-D378+C378),K366), 0)</f>
        <v>0</v>
      </c>
      <c r="L378" s="17">
        <f>IF(M377&lt;1,0,IF((D378+E378+K378)-C378&gt;=(M377),(M377),(D378+E378+K378)-C378))</f>
        <v>2469.926261731046</v>
      </c>
      <c r="M378" s="18">
        <f>IF(M377-L378&lt;1,0,M377-L378)</f>
        <v>48933.718537384731</v>
      </c>
      <c r="N378" s="17"/>
      <c r="Q378" s="7"/>
      <c r="R378" s="11"/>
      <c r="S378" s="23">
        <f>S377-($S$373-$S$385)/12</f>
        <v>0</v>
      </c>
      <c r="T378" s="13"/>
      <c r="U378" s="10">
        <f>CM372</f>
        <v>0</v>
      </c>
      <c r="V378" s="9"/>
      <c r="W378" s="12">
        <f>SUM($C$38:C378)</f>
        <v>464214.58577308152</v>
      </c>
      <c r="X378" s="11"/>
      <c r="Y378" s="10">
        <f>SUM($CH$30:CH372)</f>
        <v>32940.465450647702</v>
      </c>
      <c r="Z378" s="9"/>
      <c r="AA378" s="9"/>
      <c r="AB378" s="9"/>
      <c r="AG378" s="1" t="s">
        <v>0</v>
      </c>
      <c r="CF378">
        <f>SUM(CF377+1)</f>
        <v>347</v>
      </c>
      <c r="CG378" s="22" t="str">
        <f>IF(CM377&lt;1,"",$CJ$7)</f>
        <v/>
      </c>
      <c r="CH378" s="21" t="str">
        <f>IF(CM377&lt;1,"",(CM377*(CG378*30)/360))</f>
        <v/>
      </c>
      <c r="CI378" s="5" t="str">
        <f>IF(CM377&lt;1,"",$CJ$9)</f>
        <v/>
      </c>
      <c r="CJ378" s="21" t="str">
        <f>IF(CM377&lt;1,"",$CJ$12)</f>
        <v/>
      </c>
      <c r="CK378" s="21">
        <f>IF(CM377&lt;1,0,CK366)</f>
        <v>0</v>
      </c>
      <c r="CL378" s="21">
        <f>IF(CM377&lt;1,0,(CI378+CJ378+CK378)-CH378)</f>
        <v>0</v>
      </c>
      <c r="CM378" s="21">
        <f>IF(CM377-CL378&lt;1,0,CM377-CL378)</f>
        <v>0</v>
      </c>
      <c r="CO378" s="4">
        <f>(CR377*($CO$36*13.85))/360</f>
        <v>611.19215409598507</v>
      </c>
      <c r="CP378" s="5">
        <f>$D$38/2</f>
        <v>1342.0540575303476</v>
      </c>
      <c r="CQ378" s="5">
        <f>CP378-CO378</f>
        <v>730.86190343436249</v>
      </c>
      <c r="CR378" s="4">
        <f>IF(CR377-CQ378&lt;0,0,CR377-CQ378)</f>
        <v>317000.79943166254</v>
      </c>
      <c r="CS378" s="6">
        <f>IF(CR377&lt;1,"",CS377+1)</f>
        <v>341</v>
      </c>
    </row>
    <row r="379" spans="1:97" hidden="1" x14ac:dyDescent="0.25">
      <c r="A379" s="6"/>
      <c r="B379" s="20">
        <f>IF(M378&lt;1,"",$E$7)</f>
        <v>0.05</v>
      </c>
      <c r="C379" s="17">
        <f>IF(M378&lt;1,0,(M378*(B379*30)/360))</f>
        <v>203.89049390576972</v>
      </c>
      <c r="D379" s="19">
        <f>IF(M378 &gt; 1, IF(M378-D378&lt;1,(M378+C379),$E$9), 0)</f>
        <v>2684.1081150606951</v>
      </c>
      <c r="E379" s="17">
        <f>IF(D379&lt;M378,IF(M378&lt;1,"",$E$16),IF(D379&lt;E378,0,D379-(M378+C379)))</f>
        <v>0</v>
      </c>
      <c r="F379" s="17"/>
      <c r="G379" s="17"/>
      <c r="H379" s="17"/>
      <c r="I379" s="17"/>
      <c r="J379" s="17"/>
      <c r="K379" s="17">
        <f>IF(K367 &gt; 1, IF(M378&lt;$E$17,(M378-D379+C379),K367), 0)</f>
        <v>0</v>
      </c>
      <c r="L379" s="17">
        <f>IF(M378&lt;1,0,IF((D379+E379+K379)-C379&gt;=(M378),(M378),(D379+E379+K379)-C379))</f>
        <v>2480.2176211549254</v>
      </c>
      <c r="M379" s="18">
        <f>IF(M378-L379&lt;1,0,M378-L379)</f>
        <v>46453.500916229808</v>
      </c>
      <c r="N379" s="17"/>
      <c r="Q379" s="7"/>
      <c r="R379" s="11"/>
      <c r="S379" s="23">
        <f>S378-($S$373-$S$385)/12</f>
        <v>0</v>
      </c>
      <c r="T379" s="13"/>
      <c r="U379" s="10">
        <f>CM373</f>
        <v>0</v>
      </c>
      <c r="V379" s="9"/>
      <c r="W379" s="12">
        <f>SUM($C$38:C379)</f>
        <v>464418.47626698727</v>
      </c>
      <c r="X379" s="11"/>
      <c r="Y379" s="10">
        <f>SUM($CH$30:CH373)</f>
        <v>32940.465450647702</v>
      </c>
      <c r="Z379" s="9"/>
      <c r="AA379" s="9"/>
      <c r="AB379" s="9"/>
      <c r="AG379" s="1" t="s">
        <v>0</v>
      </c>
      <c r="CF379">
        <f>SUM(CF378+1)</f>
        <v>348</v>
      </c>
      <c r="CG379" s="22" t="str">
        <f>IF(CM378&lt;1,"",$CJ$7)</f>
        <v/>
      </c>
      <c r="CH379" s="21" t="str">
        <f>IF(CM378&lt;1,"",(CM378*(CG379*30)/360))</f>
        <v/>
      </c>
      <c r="CI379" s="5" t="str">
        <f>IF(CM378&lt;1,"",$CJ$9)</f>
        <v/>
      </c>
      <c r="CJ379" s="21" t="str">
        <f>IF(CM378&lt;1,"",$CJ$12)</f>
        <v/>
      </c>
      <c r="CK379" s="21">
        <f>IF(CM378&lt;1,0,CK367)</f>
        <v>0</v>
      </c>
      <c r="CL379" s="21">
        <f>IF(CM378&lt;1,0,(CI379+CJ379+CK379)-CH379)</f>
        <v>0</v>
      </c>
      <c r="CM379" s="21">
        <f>IF(CM378-CL379&lt;1,0,CM378-CL379)</f>
        <v>0</v>
      </c>
      <c r="CO379" s="4">
        <f>(CR378*($CO$36*13.85))/360</f>
        <v>609.78626001785085</v>
      </c>
      <c r="CP379" s="5">
        <f>$D$38/2</f>
        <v>1342.0540575303476</v>
      </c>
      <c r="CQ379" s="5">
        <f>CP379-CO379</f>
        <v>732.26779751249671</v>
      </c>
      <c r="CR379" s="4">
        <f>IF(CR378-CQ379&lt;0,0,CR378-CQ379)</f>
        <v>316268.53163415007</v>
      </c>
      <c r="CS379" s="6">
        <f>IF(CR378&lt;1,"",CS378+1)</f>
        <v>342</v>
      </c>
    </row>
    <row r="380" spans="1:97" hidden="1" x14ac:dyDescent="0.25">
      <c r="A380" s="6"/>
      <c r="B380" s="20">
        <f>IF(M379&lt;1,"",$E$7)</f>
        <v>0.05</v>
      </c>
      <c r="C380" s="17">
        <f>IF(M379&lt;1,0,(M379*(B380*30)/360))</f>
        <v>193.55625381762422</v>
      </c>
      <c r="D380" s="19">
        <f>IF(M379 &gt; 1, IF(M379-D379&lt;1,(M379+C380),$E$9), 0)</f>
        <v>2684.1081150606951</v>
      </c>
      <c r="E380" s="17">
        <f>IF(D380&lt;M379,IF(M379&lt;1,"",$E$16),IF(D380&lt;E379,0,D380-(M379+C380)))</f>
        <v>0</v>
      </c>
      <c r="F380" s="17"/>
      <c r="G380" s="17"/>
      <c r="H380" s="17"/>
      <c r="I380" s="17"/>
      <c r="J380" s="17"/>
      <c r="K380" s="17">
        <f>IF(K368 &gt; 1, IF(M379&lt;$E$17,(M379-D380+C380),K368), 0)</f>
        <v>0</v>
      </c>
      <c r="L380" s="17">
        <f>IF(M379&lt;1,0,IF((D380+E380+K380)-C380&gt;=(M379),(M379),(D380+E380+K380)-C380))</f>
        <v>2490.551861243071</v>
      </c>
      <c r="M380" s="18">
        <f>IF(M379-L380&lt;1,0,M379-L380)</f>
        <v>43962.949054986741</v>
      </c>
      <c r="N380" s="17"/>
      <c r="Q380" s="7"/>
      <c r="R380" s="11"/>
      <c r="S380" s="23">
        <f>S379-($S$373-$S$385)/12</f>
        <v>0</v>
      </c>
      <c r="T380" s="13"/>
      <c r="U380" s="10">
        <f>CM374</f>
        <v>0</v>
      </c>
      <c r="V380" s="9"/>
      <c r="W380" s="12">
        <f>SUM($C$38:C380)</f>
        <v>464612.0325208049</v>
      </c>
      <c r="X380" s="11"/>
      <c r="Y380" s="10">
        <f>SUM($CH$30:CH374)</f>
        <v>32940.465450647702</v>
      </c>
      <c r="Z380" s="9"/>
      <c r="AA380" s="9"/>
      <c r="AB380" s="9"/>
      <c r="AG380" s="1" t="s">
        <v>0</v>
      </c>
      <c r="CF380">
        <f>SUM(CF379+1)</f>
        <v>349</v>
      </c>
      <c r="CG380" s="22" t="str">
        <f>IF(CM379&lt;1,"",$CJ$7)</f>
        <v/>
      </c>
      <c r="CH380" s="21" t="str">
        <f>IF(CM379&lt;1,"",(CM379*(CG380*30)/360))</f>
        <v/>
      </c>
      <c r="CI380" s="5" t="str">
        <f>IF(CM379&lt;1,"",$CJ$9)</f>
        <v/>
      </c>
      <c r="CJ380" s="21" t="str">
        <f>IF(CM379&lt;1,"",$CJ$12)</f>
        <v/>
      </c>
      <c r="CK380" s="21">
        <f>IF(CM379&lt;1,0,CK368)</f>
        <v>0</v>
      </c>
      <c r="CL380" s="21">
        <f>IF(CM379&lt;1,0,(CI380+CJ380+CK380)-CH380)</f>
        <v>0</v>
      </c>
      <c r="CM380" s="21">
        <f>IF(CM379-CL380&lt;1,0,CM379-CL380)</f>
        <v>0</v>
      </c>
      <c r="CO380" s="4">
        <f>(CR379*($CO$36*13.85))/360</f>
        <v>608.37766154624705</v>
      </c>
      <c r="CP380" s="5">
        <f>$D$38/2</f>
        <v>1342.0540575303476</v>
      </c>
      <c r="CQ380" s="5">
        <f>CP380-CO380</f>
        <v>733.67639598410051</v>
      </c>
      <c r="CR380" s="4">
        <f>IF(CR379-CQ380&lt;0,0,CR379-CQ380)</f>
        <v>315534.855238166</v>
      </c>
      <c r="CS380" s="6">
        <f>IF(CR379&lt;1,"",CS379+1)</f>
        <v>343</v>
      </c>
    </row>
    <row r="381" spans="1:97" hidden="1" x14ac:dyDescent="0.25">
      <c r="A381" s="6"/>
      <c r="B381" s="20">
        <f>IF(M380&lt;1,"",$E$7)</f>
        <v>0.05</v>
      </c>
      <c r="C381" s="17">
        <f>IF(M380&lt;1,0,(M380*(B381*30)/360))</f>
        <v>183.17895439577811</v>
      </c>
      <c r="D381" s="19">
        <f>IF(M380 &gt; 1, IF(M380-D380&lt;1,(M380+C381),$E$9), 0)</f>
        <v>2684.1081150606951</v>
      </c>
      <c r="E381" s="17">
        <f>IF(D381&lt;M380,IF(M380&lt;1,"",$E$16),IF(D381&lt;E380,0,D381-(M380+C381)))</f>
        <v>0</v>
      </c>
      <c r="F381" s="17"/>
      <c r="G381" s="17"/>
      <c r="H381" s="17"/>
      <c r="I381" s="17"/>
      <c r="J381" s="17"/>
      <c r="K381" s="17">
        <f>IF(K369 &gt; 1, IF(M380&lt;$E$17,(M380-D381+C381),K369), 0)</f>
        <v>0</v>
      </c>
      <c r="L381" s="17">
        <f>IF(M380&lt;1,0,IF((D381+E381+K381)-C381&gt;=(M380),(M380),(D381+E381+K381)-C381))</f>
        <v>2500.9291606649172</v>
      </c>
      <c r="M381" s="18">
        <f>IF(M380-L381&lt;1,0,M380-L381)</f>
        <v>41462.01989432182</v>
      </c>
      <c r="N381" s="17"/>
      <c r="Q381" s="7"/>
      <c r="R381" s="11"/>
      <c r="S381" s="23">
        <f>S380-($S$373-$S$385)/12</f>
        <v>0</v>
      </c>
      <c r="T381" s="13"/>
      <c r="U381" s="10">
        <f>CM375</f>
        <v>0</v>
      </c>
      <c r="V381" s="9"/>
      <c r="W381" s="12">
        <f>SUM($C$38:C381)</f>
        <v>464795.21147520066</v>
      </c>
      <c r="X381" s="11"/>
      <c r="Y381" s="10">
        <f>SUM($CH$30:CH375)</f>
        <v>32940.465450647702</v>
      </c>
      <c r="Z381" s="9"/>
      <c r="AA381" s="9"/>
      <c r="AB381" s="9"/>
      <c r="AG381" s="1" t="s">
        <v>0</v>
      </c>
      <c r="CF381">
        <f>SUM(CF380+1)</f>
        <v>350</v>
      </c>
      <c r="CG381" s="22" t="str">
        <f>IF(CM380&lt;1,"",$CJ$7)</f>
        <v/>
      </c>
      <c r="CH381" s="21" t="str">
        <f>IF(CM380&lt;1,"",(CM380*(CG381*30)/360))</f>
        <v/>
      </c>
      <c r="CI381" s="5" t="str">
        <f>IF(CM380&lt;1,"",$CJ$9)</f>
        <v/>
      </c>
      <c r="CJ381" s="21" t="str">
        <f>IF(CM380&lt;1,"",$CJ$12)</f>
        <v/>
      </c>
      <c r="CK381" s="21">
        <f>IF(CM380&lt;1,0,CK369)</f>
        <v>0</v>
      </c>
      <c r="CL381" s="21">
        <f>IF(CM380&lt;1,0,(CI381+CJ381+CK381)-CH381)</f>
        <v>0</v>
      </c>
      <c r="CM381" s="21">
        <f>IF(CM380-CL381&lt;1,0,CM380-CL381)</f>
        <v>0</v>
      </c>
      <c r="CO381" s="4">
        <f>(CR380*($CO$36*13.85))/360</f>
        <v>606.96635347897211</v>
      </c>
      <c r="CP381" s="5">
        <f>$D$38/2</f>
        <v>1342.0540575303476</v>
      </c>
      <c r="CQ381" s="5">
        <f>CP381-CO381</f>
        <v>735.08770405137545</v>
      </c>
      <c r="CR381" s="4">
        <f>IF(CR380-CQ381&lt;0,0,CR380-CQ381)</f>
        <v>314799.7675341146</v>
      </c>
      <c r="CS381" s="6">
        <f>IF(CR380&lt;1,"",CS380+1)</f>
        <v>344</v>
      </c>
    </row>
    <row r="382" spans="1:97" hidden="1" x14ac:dyDescent="0.25">
      <c r="A382" s="6"/>
      <c r="B382" s="20">
        <f>IF(M381&lt;1,"",$E$7)</f>
        <v>0.05</v>
      </c>
      <c r="C382" s="17">
        <f>IF(M381&lt;1,0,(M381*(B382*30)/360))</f>
        <v>172.7584162263409</v>
      </c>
      <c r="D382" s="19">
        <f>IF(M381 &gt; 1, IF(M381-D381&lt;1,(M381+C382),$E$9), 0)</f>
        <v>2684.1081150606951</v>
      </c>
      <c r="E382" s="17">
        <f>IF(D382&lt;M381,IF(M381&lt;1,"",$E$16),IF(D382&lt;E381,0,D382-(M381+C382)))</f>
        <v>0</v>
      </c>
      <c r="F382" s="17"/>
      <c r="G382" s="17"/>
      <c r="H382" s="17"/>
      <c r="I382" s="17"/>
      <c r="J382" s="17"/>
      <c r="K382" s="17">
        <f>IF(K370 &gt; 1, IF(M381&lt;$E$17,(M381-D382+C382),K370), 0)</f>
        <v>0</v>
      </c>
      <c r="L382" s="17">
        <f>IF(M381&lt;1,0,IF((D382+E382+K382)-C382&gt;=(M381),(M381),(D382+E382+K382)-C382))</f>
        <v>2511.3496988343541</v>
      </c>
      <c r="M382" s="18">
        <f>IF(M381-L382&lt;1,0,M381-L382)</f>
        <v>38950.670195487466</v>
      </c>
      <c r="N382" s="17"/>
      <c r="Q382" s="7"/>
      <c r="R382" s="11"/>
      <c r="S382" s="23">
        <f>S381-($S$373-$S$385)/12</f>
        <v>0</v>
      </c>
      <c r="T382" s="13"/>
      <c r="U382" s="10">
        <f>CM376</f>
        <v>0</v>
      </c>
      <c r="V382" s="9"/>
      <c r="W382" s="12">
        <f>SUM($C$38:C382)</f>
        <v>464967.96989142703</v>
      </c>
      <c r="X382" s="11"/>
      <c r="Y382" s="10">
        <f>SUM($CH$30:CH376)</f>
        <v>32940.465450647702</v>
      </c>
      <c r="Z382" s="9"/>
      <c r="AA382" s="9"/>
      <c r="AB382" s="9"/>
      <c r="AG382" s="1" t="s">
        <v>0</v>
      </c>
      <c r="CF382">
        <f>SUM(CF381+1)</f>
        <v>351</v>
      </c>
      <c r="CG382" s="22" t="str">
        <f>IF(CM381&lt;1,"",$CJ$7)</f>
        <v/>
      </c>
      <c r="CH382" s="21" t="str">
        <f>IF(CM381&lt;1,"",(CM381*(CG382*30)/360))</f>
        <v/>
      </c>
      <c r="CI382" s="5" t="str">
        <f>IF(CM381&lt;1,"",$CJ$9)</f>
        <v/>
      </c>
      <c r="CJ382" s="21" t="str">
        <f>IF(CM381&lt;1,"",$CJ$12)</f>
        <v/>
      </c>
      <c r="CK382" s="21">
        <f>IF(CM381&lt;1,0,CK370)</f>
        <v>0</v>
      </c>
      <c r="CL382" s="21">
        <f>IF(CM381&lt;1,0,(CI382+CJ382+CK382)-CH382)</f>
        <v>0</v>
      </c>
      <c r="CM382" s="21">
        <f>IF(CM381-CL382&lt;1,0,CM381-CL382)</f>
        <v>0</v>
      </c>
      <c r="CO382" s="4">
        <f>(CR381*($CO$36*13.85))/360</f>
        <v>605.55233060381761</v>
      </c>
      <c r="CP382" s="5">
        <f>$D$38/2</f>
        <v>1342.0540575303476</v>
      </c>
      <c r="CQ382" s="5">
        <f>CP382-CO382</f>
        <v>736.50172692652995</v>
      </c>
      <c r="CR382" s="4">
        <f>IF(CR381-CQ382&lt;0,0,CR381-CQ382)</f>
        <v>314063.26580718806</v>
      </c>
      <c r="CS382" s="6">
        <f>IF(CR381&lt;1,"",CS381+1)</f>
        <v>345</v>
      </c>
    </row>
    <row r="383" spans="1:97" hidden="1" x14ac:dyDescent="0.25">
      <c r="A383" s="6"/>
      <c r="B383" s="20">
        <f>IF(M382&lt;1,"",$E$7)</f>
        <v>0.05</v>
      </c>
      <c r="C383" s="17">
        <f>IF(M382&lt;1,0,(M382*(B383*30)/360))</f>
        <v>162.29445914786444</v>
      </c>
      <c r="D383" s="19">
        <f>IF(M382 &gt; 1, IF(M382-D382&lt;1,(M382+C383),$E$9), 0)</f>
        <v>2684.1081150606951</v>
      </c>
      <c r="E383" s="17">
        <f>IF(D383&lt;M382,IF(M382&lt;1,"",$E$16),IF(D383&lt;E382,0,D383-(M382+C383)))</f>
        <v>0</v>
      </c>
      <c r="F383" s="17"/>
      <c r="G383" s="17"/>
      <c r="H383" s="17"/>
      <c r="I383" s="17"/>
      <c r="J383" s="17"/>
      <c r="K383" s="17">
        <f>IF(K371 &gt; 1, IF(M382&lt;$E$17,(M382-D383+C383),K371), 0)</f>
        <v>0</v>
      </c>
      <c r="L383" s="17">
        <f>IF(M382&lt;1,0,IF((D383+E383+K383)-C383&gt;=(M382),(M382),(D383+E383+K383)-C383))</f>
        <v>2521.8136559128307</v>
      </c>
      <c r="M383" s="18">
        <f>IF(M382-L383&lt;1,0,M382-L383)</f>
        <v>36428.856539574634</v>
      </c>
      <c r="N383" s="17"/>
      <c r="Q383" s="7"/>
      <c r="R383" s="11"/>
      <c r="S383" s="23">
        <f>S382-($S$373-$S$385)/12</f>
        <v>0</v>
      </c>
      <c r="T383" s="13"/>
      <c r="U383" s="10">
        <f>CM377</f>
        <v>0</v>
      </c>
      <c r="V383" s="9"/>
      <c r="W383" s="12">
        <f>SUM($C$38:C383)</f>
        <v>465130.26435057487</v>
      </c>
      <c r="X383" s="11"/>
      <c r="Y383" s="10">
        <f>SUM($CH$30:CH377)</f>
        <v>32940.465450647702</v>
      </c>
      <c r="Z383" s="9"/>
      <c r="AA383" s="9"/>
      <c r="AB383" s="9"/>
      <c r="AG383" s="1" t="s">
        <v>0</v>
      </c>
      <c r="CF383">
        <f>SUM(CF382+1)</f>
        <v>352</v>
      </c>
      <c r="CG383" s="22" t="str">
        <f>IF(CM382&lt;1,"",$CJ$7)</f>
        <v/>
      </c>
      <c r="CH383" s="21" t="str">
        <f>IF(CM382&lt;1,"",(CM382*(CG383*30)/360))</f>
        <v/>
      </c>
      <c r="CI383" s="5" t="str">
        <f>IF(CM382&lt;1,"",$CJ$9)</f>
        <v/>
      </c>
      <c r="CJ383" s="21" t="str">
        <f>IF(CM382&lt;1,"",$CJ$12)</f>
        <v/>
      </c>
      <c r="CK383" s="21">
        <f>IF(CM382&lt;1,0,CK371)</f>
        <v>0</v>
      </c>
      <c r="CL383" s="21">
        <f>IF(CM382&lt;1,0,(CI383+CJ383+CK383)-CH383)</f>
        <v>0</v>
      </c>
      <c r="CM383" s="21">
        <f>IF(CM382-CL383&lt;1,0,CM382-CL383)</f>
        <v>0</v>
      </c>
      <c r="CO383" s="4">
        <f>(CR382*($CO$36*13.85))/360</f>
        <v>604.13558769854922</v>
      </c>
      <c r="CP383" s="5">
        <f>$D$38/2</f>
        <v>1342.0540575303476</v>
      </c>
      <c r="CQ383" s="5">
        <f>CP383-CO383</f>
        <v>737.91846983179835</v>
      </c>
      <c r="CR383" s="4">
        <f>IF(CR382-CQ383&lt;0,0,CR382-CQ383)</f>
        <v>313325.34733735624</v>
      </c>
      <c r="CS383" s="6">
        <f>IF(CR382&lt;1,"",CS382+1)</f>
        <v>346</v>
      </c>
    </row>
    <row r="384" spans="1:97" hidden="1" x14ac:dyDescent="0.25">
      <c r="A384" s="6"/>
      <c r="B384" s="20">
        <f>IF(M383&lt;1,"",$E$7)</f>
        <v>0.05</v>
      </c>
      <c r="C384" s="17">
        <f>IF(M383&lt;1,0,(M383*(B384*30)/360))</f>
        <v>151.78690224822765</v>
      </c>
      <c r="D384" s="19">
        <f>IF(M383 &gt; 1, IF(M383-D383&lt;1,(M383+C384),$E$9), 0)</f>
        <v>2684.1081150606951</v>
      </c>
      <c r="E384" s="17">
        <f>IF(D384&lt;M383,IF(M383&lt;1,"",$E$16),IF(D384&lt;E383,0,D384-(M383+C384)))</f>
        <v>0</v>
      </c>
      <c r="F384" s="17"/>
      <c r="G384" s="17"/>
      <c r="H384" s="17"/>
      <c r="I384" s="17"/>
      <c r="J384" s="17"/>
      <c r="K384" s="17">
        <f>IF(K372 &gt; 1, IF(M383&lt;$E$17,(M383-D384+C384),K372), 0)</f>
        <v>0</v>
      </c>
      <c r="L384" s="17">
        <f>IF(M383&lt;1,0,IF((D384+E384+K384)-C384&gt;=(M383),(M383),(D384+E384+K384)-C384))</f>
        <v>2532.3212128124674</v>
      </c>
      <c r="M384" s="18">
        <f>IF(M383-L384&lt;1,0,M383-L384)</f>
        <v>33896.535326762169</v>
      </c>
      <c r="N384" s="17"/>
      <c r="Q384" s="7"/>
      <c r="R384" s="11"/>
      <c r="S384" s="23">
        <f>S383-($S$373-$S$385)/12</f>
        <v>0</v>
      </c>
      <c r="T384" s="13"/>
      <c r="U384" s="10">
        <f>CM378</f>
        <v>0</v>
      </c>
      <c r="V384" s="9"/>
      <c r="W384" s="12">
        <f>SUM($C$38:C384)</f>
        <v>465282.05125282309</v>
      </c>
      <c r="X384" s="11"/>
      <c r="Y384" s="10">
        <f>SUM($CH$30:CH378)</f>
        <v>32940.465450647702</v>
      </c>
      <c r="Z384" s="9"/>
      <c r="AA384" s="9"/>
      <c r="AB384" s="9"/>
      <c r="AG384" s="1" t="s">
        <v>0</v>
      </c>
      <c r="CF384">
        <f>SUM(CF383+1)</f>
        <v>353</v>
      </c>
      <c r="CG384" s="22" t="str">
        <f>IF(CM383&lt;1,"",$CJ$7)</f>
        <v/>
      </c>
      <c r="CH384" s="21" t="str">
        <f>IF(CM383&lt;1,"",(CM383*(CG384*30)/360))</f>
        <v/>
      </c>
      <c r="CI384" s="5" t="str">
        <f>IF(CM383&lt;1,"",$CJ$9)</f>
        <v/>
      </c>
      <c r="CJ384" s="21" t="str">
        <f>IF(CM383&lt;1,"",$CJ$12)</f>
        <v/>
      </c>
      <c r="CK384" s="21">
        <f>IF(CM383&lt;1,0,CK372)</f>
        <v>0</v>
      </c>
      <c r="CL384" s="21">
        <f>IF(CM383&lt;1,0,(CI384+CJ384+CK384)-CH384)</f>
        <v>0</v>
      </c>
      <c r="CM384" s="21">
        <f>IF(CM383-CL384&lt;1,0,CM383-CL384)</f>
        <v>0</v>
      </c>
      <c r="CO384" s="4">
        <f>(CR383*($CO$36*13.85))/360</f>
        <v>602.71611953088666</v>
      </c>
      <c r="CP384" s="5">
        <f>$D$38/2</f>
        <v>1342.0540575303476</v>
      </c>
      <c r="CQ384" s="5">
        <f>CP384-CO384</f>
        <v>739.33793799946091</v>
      </c>
      <c r="CR384" s="4">
        <f>IF(CR383-CQ384&lt;0,0,CR383-CQ384)</f>
        <v>312586.00939935679</v>
      </c>
      <c r="CS384" s="6">
        <f>IF(CR383&lt;1,"",CS383+1)</f>
        <v>347</v>
      </c>
    </row>
    <row r="385" spans="1:97" hidden="1" x14ac:dyDescent="0.25">
      <c r="A385" s="6"/>
      <c r="B385" s="20">
        <f>IF(M384&lt;1,"",$E$7)</f>
        <v>0.05</v>
      </c>
      <c r="C385" s="17">
        <f>IF(M384&lt;1,0,(M384*(B385*30)/360))</f>
        <v>141.23556386150904</v>
      </c>
      <c r="D385" s="19">
        <f>IF(M384 &gt; 1, IF(M384-D384&lt;1,(M384+C385),$E$9), 0)</f>
        <v>2684.1081150606951</v>
      </c>
      <c r="E385" s="17">
        <f>IF(D385&lt;M384,IF(M384&lt;1,"",$E$16),IF(D385&lt;E384,0,D385-(M384+C385)))</f>
        <v>0</v>
      </c>
      <c r="F385" s="17"/>
      <c r="G385" s="17"/>
      <c r="H385" s="17"/>
      <c r="I385" s="17"/>
      <c r="J385" s="17"/>
      <c r="K385" s="17">
        <f>IF(K373 &gt; 1, IF(M384&lt;$E$17,(M384-D385+C385),K373), 0)</f>
        <v>0</v>
      </c>
      <c r="L385" s="17">
        <f>IF(M384&lt;1,0,IF((D385+E385+K385)-C385&gt;=(M384),(M384),(D385+E385+K385)-C385))</f>
        <v>2542.8725511991861</v>
      </c>
      <c r="M385" s="18">
        <f>IF(M384-L385&lt;1,0,M384-L385)</f>
        <v>31353.662775562982</v>
      </c>
      <c r="N385" s="17"/>
      <c r="Q385" s="7"/>
      <c r="R385" s="11" t="s">
        <v>0</v>
      </c>
      <c r="S385" s="23">
        <f>CR791</f>
        <v>0</v>
      </c>
      <c r="T385" s="13"/>
      <c r="U385" s="10">
        <f>CM379</f>
        <v>0</v>
      </c>
      <c r="V385" s="9"/>
      <c r="W385" s="12">
        <f>SUM($C$38:C385)</f>
        <v>465423.28681668459</v>
      </c>
      <c r="X385" s="11">
        <v>29</v>
      </c>
      <c r="Y385" s="10">
        <f>SUM($CH$30:CH379)</f>
        <v>32940.465450647702</v>
      </c>
      <c r="Z385" s="9"/>
      <c r="AA385" s="9"/>
      <c r="AB385" s="9"/>
      <c r="AG385" s="1" t="s">
        <v>0</v>
      </c>
      <c r="CF385">
        <f>SUM(CF384+1)</f>
        <v>354</v>
      </c>
      <c r="CG385" s="22" t="str">
        <f>IF(CM384&lt;1,"",$CJ$7)</f>
        <v/>
      </c>
      <c r="CH385" s="21" t="str">
        <f>IF(CM384&lt;1,"",(CM384*(CG385*30)/360))</f>
        <v/>
      </c>
      <c r="CI385" s="5" t="str">
        <f>IF(CM384&lt;1,"",$CJ$9)</f>
        <v/>
      </c>
      <c r="CJ385" s="21" t="str">
        <f>IF(CM384&lt;1,"",$CJ$12)</f>
        <v/>
      </c>
      <c r="CK385" s="21">
        <f>IF(CM384&lt;1,0,CK373)</f>
        <v>0</v>
      </c>
      <c r="CL385" s="21">
        <f>IF(CM384&lt;1,0,(CI385+CJ385+CK385)-CH385)</f>
        <v>0</v>
      </c>
      <c r="CM385" s="21">
        <f>IF(CM384-CL385&lt;1,0,CM384-CL385)</f>
        <v>0</v>
      </c>
      <c r="CO385" s="4">
        <f>(CR384*($CO$36*13.85))/360</f>
        <v>601.29392085848485</v>
      </c>
      <c r="CP385" s="5">
        <f>$D$38/2</f>
        <v>1342.0540575303476</v>
      </c>
      <c r="CQ385" s="5">
        <f>CP385-CO385</f>
        <v>740.76013667186271</v>
      </c>
      <c r="CR385" s="4">
        <f>IF(CR384-CQ385&lt;0,0,CR384-CQ385)</f>
        <v>311845.2492626849</v>
      </c>
      <c r="CS385" s="6">
        <f>IF(CR384&lt;1,"",CS384+1)</f>
        <v>348</v>
      </c>
    </row>
    <row r="386" spans="1:97" hidden="1" x14ac:dyDescent="0.25">
      <c r="A386" s="6"/>
      <c r="B386" s="20">
        <f>IF(M385&lt;1,"",$E$7)</f>
        <v>0.05</v>
      </c>
      <c r="C386" s="17">
        <f>IF(M385&lt;1,0,(M385*(B386*30)/360))</f>
        <v>130.64026156484576</v>
      </c>
      <c r="D386" s="19">
        <f>IF(M385 &gt; 1, IF(M385-D385&lt;1,(M385+C386),$E$9), 0)</f>
        <v>2684.1081150606951</v>
      </c>
      <c r="E386" s="17">
        <f>IF(D386&lt;M385,IF(M385&lt;1,"",$E$16),IF(D386&lt;E385,0,D386-(M385+C386)))</f>
        <v>0</v>
      </c>
      <c r="F386" s="17"/>
      <c r="G386" s="17"/>
      <c r="H386" s="17"/>
      <c r="I386" s="17"/>
      <c r="J386" s="17"/>
      <c r="K386" s="17">
        <f>IF(K374 &gt; 1, IF(M385&lt;$E$17,(M385-D386+C386),K374), 0)</f>
        <v>0</v>
      </c>
      <c r="L386" s="17">
        <f>IF(M385&lt;1,0,IF((D386+E386+K386)-C386&gt;=(M385),(M385),(D386+E386+K386)-C386))</f>
        <v>2553.4678534958493</v>
      </c>
      <c r="M386" s="18">
        <f>IF(M385-L386&lt;1,0,M385-L386)</f>
        <v>28800.19492206713</v>
      </c>
      <c r="N386" s="17"/>
      <c r="Q386" s="7"/>
      <c r="R386" s="11"/>
      <c r="S386" s="23">
        <f>S385-($S$385-$S$397)/12</f>
        <v>0</v>
      </c>
      <c r="T386" s="13"/>
      <c r="U386" s="10">
        <f>CM380</f>
        <v>0</v>
      </c>
      <c r="V386" s="9"/>
      <c r="W386" s="12">
        <f>SUM($C$38:C386)</f>
        <v>465553.92707824946</v>
      </c>
      <c r="X386" s="11"/>
      <c r="Y386" s="10">
        <f>SUM($CH$30:CH380)</f>
        <v>32940.465450647702</v>
      </c>
      <c r="Z386" s="9"/>
      <c r="AA386" s="9"/>
      <c r="AB386" s="9"/>
      <c r="AG386" s="1" t="s">
        <v>0</v>
      </c>
      <c r="CF386">
        <f>SUM(CF385+1)</f>
        <v>355</v>
      </c>
      <c r="CG386" s="22" t="str">
        <f>IF(CM385&lt;1,"",$CJ$7)</f>
        <v/>
      </c>
      <c r="CH386" s="21" t="str">
        <f>IF(CM385&lt;1,"",(CM385*(CG386*30)/360))</f>
        <v/>
      </c>
      <c r="CI386" s="5" t="str">
        <f>IF(CM385&lt;1,"",$CJ$9)</f>
        <v/>
      </c>
      <c r="CJ386" s="21" t="str">
        <f>IF(CM385&lt;1,"",$CJ$12)</f>
        <v/>
      </c>
      <c r="CK386" s="21">
        <f>IF(CM385&lt;1,0,CK374)</f>
        <v>0</v>
      </c>
      <c r="CL386" s="21">
        <f>IF(CM385&lt;1,0,(CI386+CJ386+CK386)-CH386)</f>
        <v>0</v>
      </c>
      <c r="CM386" s="21">
        <f>IF(CM385-CL386&lt;1,0,CM385-CL386)</f>
        <v>0</v>
      </c>
      <c r="CO386" s="4">
        <f>(CR385*($CO$36*13.85))/360</f>
        <v>599.8689864289147</v>
      </c>
      <c r="CP386" s="5">
        <f>$D$38/2</f>
        <v>1342.0540575303476</v>
      </c>
      <c r="CQ386" s="5">
        <f>CP386-CO386</f>
        <v>742.18507110143287</v>
      </c>
      <c r="CR386" s="4">
        <f>IF(CR385-CQ386&lt;0,0,CR385-CQ386)</f>
        <v>311103.06419158349</v>
      </c>
      <c r="CS386" s="6">
        <f>IF(CR385&lt;1,"",CS385+1)</f>
        <v>349</v>
      </c>
    </row>
    <row r="387" spans="1:97" hidden="1" x14ac:dyDescent="0.25">
      <c r="A387" s="6"/>
      <c r="B387" s="20">
        <f>IF(M386&lt;1,"",$E$7)</f>
        <v>0.05</v>
      </c>
      <c r="C387" s="17">
        <f>IF(M386&lt;1,0,(M386*(B387*30)/360))</f>
        <v>120.00081217527971</v>
      </c>
      <c r="D387" s="19">
        <f>IF(M386 &gt; 1, IF(M386-D386&lt;1,(M386+C387),$E$9), 0)</f>
        <v>2684.1081150606951</v>
      </c>
      <c r="E387" s="17">
        <f>IF(D387&lt;M386,IF(M386&lt;1,"",$E$16),IF(D387&lt;E386,0,D387-(M386+C387)))</f>
        <v>0</v>
      </c>
      <c r="F387" s="17"/>
      <c r="G387" s="17"/>
      <c r="H387" s="17"/>
      <c r="I387" s="17"/>
      <c r="J387" s="17"/>
      <c r="K387" s="17">
        <f>IF(K375 &gt; 1, IF(M386&lt;$E$17,(M386-D387+C387),K375), 0)</f>
        <v>0</v>
      </c>
      <c r="L387" s="17">
        <f>IF(M386&lt;1,0,IF((D387+E387+K387)-C387&gt;=(M386),(M386),(D387+E387+K387)-C387))</f>
        <v>2564.1073028854153</v>
      </c>
      <c r="M387" s="18">
        <f>IF(M386-L387&lt;1,0,M386-L387)</f>
        <v>26236.087619181715</v>
      </c>
      <c r="N387" s="17"/>
      <c r="Q387" s="7"/>
      <c r="R387" s="11"/>
      <c r="S387" s="23">
        <f>S386-($S$385-$S$397)/12</f>
        <v>0</v>
      </c>
      <c r="T387" s="13"/>
      <c r="U387" s="10">
        <f>CM381</f>
        <v>0</v>
      </c>
      <c r="V387" s="9"/>
      <c r="W387" s="12">
        <f>SUM($C$38:C387)</f>
        <v>465673.92789042473</v>
      </c>
      <c r="X387" s="11"/>
      <c r="Y387" s="10">
        <f>SUM($CH$30:CH381)</f>
        <v>32940.465450647702</v>
      </c>
      <c r="Z387" s="9"/>
      <c r="AA387" s="9"/>
      <c r="AB387" s="9"/>
      <c r="AG387" s="1" t="s">
        <v>0</v>
      </c>
      <c r="CF387">
        <f>SUM(CF386+1)</f>
        <v>356</v>
      </c>
      <c r="CG387" s="22" t="str">
        <f>IF(CM386&lt;1,"",$CJ$7)</f>
        <v/>
      </c>
      <c r="CH387" s="21" t="str">
        <f>IF(CM386&lt;1,"",(CM386*(CG387*30)/360))</f>
        <v/>
      </c>
      <c r="CI387" s="5" t="str">
        <f>IF(CM386&lt;1,"",$CJ$9)</f>
        <v/>
      </c>
      <c r="CJ387" s="21" t="str">
        <f>IF(CM386&lt;1,"",$CJ$12)</f>
        <v/>
      </c>
      <c r="CK387" s="21">
        <f>IF(CM386&lt;1,0,CK375)</f>
        <v>0</v>
      </c>
      <c r="CL387" s="21">
        <f>IF(CM386&lt;1,0,(CI387+CJ387+CK387)-CH387)</f>
        <v>0</v>
      </c>
      <c r="CM387" s="21">
        <f>IF(CM386-CL387&lt;1,0,CM386-CL387)</f>
        <v>0</v>
      </c>
      <c r="CO387" s="4">
        <f>(CR386*($CO$36*13.85))/360</f>
        <v>598.44131097964316</v>
      </c>
      <c r="CP387" s="5">
        <f>$D$38/2</f>
        <v>1342.0540575303476</v>
      </c>
      <c r="CQ387" s="5">
        <f>CP387-CO387</f>
        <v>743.6127465507044</v>
      </c>
      <c r="CR387" s="4">
        <f>IF(CR386-CQ387&lt;0,0,CR386-CQ387)</f>
        <v>310359.45144503278</v>
      </c>
      <c r="CS387" s="6">
        <f>IF(CR386&lt;1,"",CS386+1)</f>
        <v>350</v>
      </c>
    </row>
    <row r="388" spans="1:97" hidden="1" x14ac:dyDescent="0.25">
      <c r="A388" s="6"/>
      <c r="B388" s="20">
        <f>IF(M387&lt;1,"",$E$7)</f>
        <v>0.05</v>
      </c>
      <c r="C388" s="17">
        <f>IF(M387&lt;1,0,(M387*(B388*30)/360))</f>
        <v>109.31703174659047</v>
      </c>
      <c r="D388" s="19">
        <f>IF(M387 &gt; 1, IF(M387-D387&lt;1,(M387+C388),$E$9), 0)</f>
        <v>2684.1081150606951</v>
      </c>
      <c r="E388" s="17">
        <f>IF(D388&lt;M387,IF(M387&lt;1,"",$E$16),IF(D388&lt;E387,0,D388-(M387+C388)))</f>
        <v>0</v>
      </c>
      <c r="F388" s="17"/>
      <c r="G388" s="17"/>
      <c r="H388" s="17"/>
      <c r="I388" s="17"/>
      <c r="J388" s="17"/>
      <c r="K388" s="17">
        <f>IF(K376 &gt; 1, IF(M387&lt;$E$17,(M387-D388+C388),K376), 0)</f>
        <v>0</v>
      </c>
      <c r="L388" s="17">
        <f>IF(M387&lt;1,0,IF((D388+E388+K388)-C388&gt;=(M387),(M387),(D388+E388+K388)-C388))</f>
        <v>2574.7910833141045</v>
      </c>
      <c r="M388" s="18">
        <f>IF(M387-L388&lt;1,0,M387-L388)</f>
        <v>23661.296535867612</v>
      </c>
      <c r="N388" s="17"/>
      <c r="Q388" s="7"/>
      <c r="R388" s="11"/>
      <c r="S388" s="23">
        <f>S387-($S$385-$S$397)/12</f>
        <v>0</v>
      </c>
      <c r="T388" s="13"/>
      <c r="U388" s="10">
        <f>CM382</f>
        <v>0</v>
      </c>
      <c r="V388" s="9"/>
      <c r="W388" s="12">
        <f>SUM($C$38:C388)</f>
        <v>465783.24492217135</v>
      </c>
      <c r="X388" s="11"/>
      <c r="Y388" s="10">
        <f>SUM($CH$30:CH382)</f>
        <v>32940.465450647702</v>
      </c>
      <c r="Z388" s="9"/>
      <c r="AA388" s="9"/>
      <c r="AB388" s="9"/>
      <c r="AG388" s="1" t="s">
        <v>0</v>
      </c>
      <c r="CF388">
        <f>SUM(CF387+1)</f>
        <v>357</v>
      </c>
      <c r="CG388" s="22" t="str">
        <f>IF(CM387&lt;1,"",$CJ$7)</f>
        <v/>
      </c>
      <c r="CH388" s="21" t="str">
        <f>IF(CM387&lt;1,"",(CM387*(CG388*30)/360))</f>
        <v/>
      </c>
      <c r="CI388" s="5" t="str">
        <f>IF(CM387&lt;1,"",$CJ$9)</f>
        <v/>
      </c>
      <c r="CJ388" s="21" t="str">
        <f>IF(CM387&lt;1,"",$CJ$12)</f>
        <v/>
      </c>
      <c r="CK388" s="21">
        <f>IF(CM387&lt;1,0,CK376)</f>
        <v>0</v>
      </c>
      <c r="CL388" s="21">
        <f>IF(CM387&lt;1,0,(CI388+CJ388+CK388)-CH388)</f>
        <v>0</v>
      </c>
      <c r="CM388" s="21">
        <f>IF(CM387-CL388&lt;1,0,CM387-CL388)</f>
        <v>0</v>
      </c>
      <c r="CO388" s="4">
        <f>(CR387*($CO$36*13.85))/360</f>
        <v>597.01088923801444</v>
      </c>
      <c r="CP388" s="5">
        <f>$D$38/2</f>
        <v>1342.0540575303476</v>
      </c>
      <c r="CQ388" s="5">
        <f>CP388-CO388</f>
        <v>745.04316829233312</v>
      </c>
      <c r="CR388" s="4">
        <f>IF(CR387-CQ388&lt;0,0,CR387-CQ388)</f>
        <v>309614.40827674046</v>
      </c>
      <c r="CS388" s="6">
        <f>IF(CR387&lt;1,"",CS387+1)</f>
        <v>351</v>
      </c>
    </row>
    <row r="389" spans="1:97" hidden="1" x14ac:dyDescent="0.25">
      <c r="A389" s="6"/>
      <c r="B389" s="20">
        <f>IF(M388&lt;1,"",$E$7)</f>
        <v>0.05</v>
      </c>
      <c r="C389" s="17">
        <f>IF(M388&lt;1,0,(M388*(B389*30)/360))</f>
        <v>98.588735566115048</v>
      </c>
      <c r="D389" s="19">
        <f>IF(M388 &gt; 1, IF(M388-D388&lt;1,(M388+C389),$E$9), 0)</f>
        <v>2684.1081150606951</v>
      </c>
      <c r="E389" s="17">
        <f>IF(D389&lt;M388,IF(M388&lt;1,"",$E$16),IF(D389&lt;E388,0,D389-(M388+C389)))</f>
        <v>0</v>
      </c>
      <c r="F389" s="17"/>
      <c r="G389" s="17"/>
      <c r="H389" s="17"/>
      <c r="I389" s="17"/>
      <c r="J389" s="17"/>
      <c r="K389" s="17">
        <f>IF(K377 &gt; 1, IF(M388&lt;$E$17,(M388-D389+C389),K377), 0)</f>
        <v>0</v>
      </c>
      <c r="L389" s="17">
        <f>IF(M388&lt;1,0,IF((D389+E389+K389)-C389&gt;=(M388),(M388),(D389+E389+K389)-C389))</f>
        <v>2585.5193794945799</v>
      </c>
      <c r="M389" s="18">
        <f>IF(M388-L389&lt;1,0,M388-L389)</f>
        <v>21075.777156373031</v>
      </c>
      <c r="N389" s="17"/>
      <c r="Q389" s="7"/>
      <c r="R389" s="11"/>
      <c r="S389" s="23">
        <f>S388-($S$385-$S$397)/12</f>
        <v>0</v>
      </c>
      <c r="T389" s="13"/>
      <c r="U389" s="10">
        <f>CM383</f>
        <v>0</v>
      </c>
      <c r="V389" s="9"/>
      <c r="W389" s="12">
        <f>SUM($C$38:C389)</f>
        <v>465881.83365773747</v>
      </c>
      <c r="X389" s="11"/>
      <c r="Y389" s="10">
        <f>SUM($CH$30:CH383)</f>
        <v>32940.465450647702</v>
      </c>
      <c r="Z389" s="9"/>
      <c r="AA389" s="9"/>
      <c r="AB389" s="9"/>
      <c r="AG389" s="1" t="s">
        <v>0</v>
      </c>
      <c r="CF389">
        <f>SUM(CF388+1)</f>
        <v>358</v>
      </c>
      <c r="CG389" s="22" t="str">
        <f>IF(CM388&lt;1,"",$CJ$7)</f>
        <v/>
      </c>
      <c r="CH389" s="21" t="str">
        <f>IF(CM388&lt;1,"",(CM388*(CG389*30)/360))</f>
        <v/>
      </c>
      <c r="CI389" s="5" t="str">
        <f>IF(CM388&lt;1,"",$CJ$9)</f>
        <v/>
      </c>
      <c r="CJ389" s="21" t="str">
        <f>IF(CM388&lt;1,"",$CJ$12)</f>
        <v/>
      </c>
      <c r="CK389" s="21">
        <f>IF(CM388&lt;1,0,CK377)</f>
        <v>0</v>
      </c>
      <c r="CL389" s="21">
        <f>IF(CM388&lt;1,0,(CI389+CJ389+CK389)-CH389)</f>
        <v>0</v>
      </c>
      <c r="CM389" s="21">
        <f>IF(CM388-CL389&lt;1,0,CM388-CL389)</f>
        <v>0</v>
      </c>
      <c r="CO389" s="4">
        <f>(CR388*($CO$36*13.85))/360</f>
        <v>595.57771592122992</v>
      </c>
      <c r="CP389" s="5">
        <f>$D$38/2</f>
        <v>1342.0540575303476</v>
      </c>
      <c r="CQ389" s="5">
        <f>CP389-CO389</f>
        <v>746.47634160911764</v>
      </c>
      <c r="CR389" s="4">
        <f>IF(CR388-CQ389&lt;0,0,CR388-CQ389)</f>
        <v>308867.93193513132</v>
      </c>
      <c r="CS389" s="6">
        <f>IF(CR388&lt;1,"",CS388+1)</f>
        <v>352</v>
      </c>
    </row>
    <row r="390" spans="1:97" hidden="1" x14ac:dyDescent="0.25">
      <c r="A390" s="6"/>
      <c r="B390" s="20">
        <f>IF(M389&lt;1,"",$E$7)</f>
        <v>0.05</v>
      </c>
      <c r="C390" s="17">
        <f>IF(M389&lt;1,0,(M389*(B390*30)/360))</f>
        <v>87.815738151554285</v>
      </c>
      <c r="D390" s="19">
        <f>IF(M389 &gt; 1, IF(M389-D389&lt;1,(M389+C390),$E$9), 0)</f>
        <v>2684.1081150606951</v>
      </c>
      <c r="E390" s="17">
        <f>IF(D390&lt;M389,IF(M389&lt;1,"",$E$16),IF(D390&lt;E389,0,D390-(M389+C390)))</f>
        <v>0</v>
      </c>
      <c r="F390" s="17"/>
      <c r="G390" s="17"/>
      <c r="H390" s="17"/>
      <c r="I390" s="17"/>
      <c r="J390" s="17"/>
      <c r="K390" s="17">
        <f>IF(K378 &gt; 1, IF(M389&lt;$E$17,(M389-D390+C390),K378), 0)</f>
        <v>0</v>
      </c>
      <c r="L390" s="17">
        <f>IF(M389&lt;1,0,IF((D390+E390+K390)-C390&gt;=(M389),(M389),(D390+E390+K390)-C390))</f>
        <v>2596.2923769091408</v>
      </c>
      <c r="M390" s="18">
        <f>IF(M389-L390&lt;1,0,M389-L390)</f>
        <v>18479.484779463892</v>
      </c>
      <c r="N390" s="17"/>
      <c r="Q390" s="7"/>
      <c r="R390" s="11"/>
      <c r="S390" s="23">
        <f>S389-($S$385-$S$397)/12</f>
        <v>0</v>
      </c>
      <c r="T390" s="13"/>
      <c r="U390" s="10">
        <f>CM384</f>
        <v>0</v>
      </c>
      <c r="V390" s="9"/>
      <c r="W390" s="12">
        <f>SUM($C$38:C390)</f>
        <v>465969.64939588902</v>
      </c>
      <c r="X390" s="11"/>
      <c r="Y390" s="10">
        <f>SUM($CH$30:CH384)</f>
        <v>32940.465450647702</v>
      </c>
      <c r="Z390" s="9"/>
      <c r="AA390" s="9"/>
      <c r="AB390" s="9"/>
      <c r="AG390" s="1" t="s">
        <v>0</v>
      </c>
      <c r="CF390">
        <f>SUM(CF389+1)</f>
        <v>359</v>
      </c>
      <c r="CG390" s="22" t="str">
        <f>IF(CM389&lt;1,"",$CJ$7)</f>
        <v/>
      </c>
      <c r="CH390" s="21" t="str">
        <f>IF(CM389&lt;1,"",(CM389*(CG390*30)/360))</f>
        <v/>
      </c>
      <c r="CI390" s="5" t="str">
        <f>IF(CM389&lt;1,"",$CJ$9)</f>
        <v/>
      </c>
      <c r="CJ390" s="21" t="str">
        <f>IF(CM389&lt;1,"",$CJ$12)</f>
        <v/>
      </c>
      <c r="CK390" s="21">
        <f>IF(CM389&lt;1,0,CK378)</f>
        <v>0</v>
      </c>
      <c r="CL390" s="21">
        <f>IF(CM389&lt;1,0,(CI390+CJ390+CK390)-CH390)</f>
        <v>0</v>
      </c>
      <c r="CM390" s="21">
        <f>IF(CM389-CL390&lt;1,0,CM389-CL390)</f>
        <v>0</v>
      </c>
      <c r="CO390" s="4">
        <f>(CR389*($CO$36*13.85))/360</f>
        <v>594.14178573632898</v>
      </c>
      <c r="CP390" s="5">
        <f>$D$38/2</f>
        <v>1342.0540575303476</v>
      </c>
      <c r="CQ390" s="5">
        <f>CP390-CO390</f>
        <v>747.91227179401858</v>
      </c>
      <c r="CR390" s="4">
        <f>IF(CR389-CQ390&lt;0,0,CR389-CQ390)</f>
        <v>308120.01966333733</v>
      </c>
      <c r="CS390" s="6">
        <f>IF(CR389&lt;1,"",CS389+1)</f>
        <v>353</v>
      </c>
    </row>
    <row r="391" spans="1:97" hidden="1" x14ac:dyDescent="0.25">
      <c r="A391" s="6"/>
      <c r="B391" s="20">
        <f>IF(M390&lt;1,"",$E$7)</f>
        <v>0.05</v>
      </c>
      <c r="C391" s="17">
        <f>IF(M390&lt;1,0,(M390*(B391*30)/360))</f>
        <v>76.997853247766216</v>
      </c>
      <c r="D391" s="19">
        <f>IF(M390 &gt; 1, IF(M390-D390&lt;1,(M390+C391),$E$9), 0)</f>
        <v>2684.1081150606951</v>
      </c>
      <c r="E391" s="17">
        <f>IF(D391&lt;M390,IF(M390&lt;1,"",$E$16),IF(D391&lt;E390,0,D391-(M390+C391)))</f>
        <v>0</v>
      </c>
      <c r="F391" s="17"/>
      <c r="G391" s="17"/>
      <c r="H391" s="17"/>
      <c r="I391" s="17"/>
      <c r="J391" s="17"/>
      <c r="K391" s="17">
        <f>IF(K379 &gt; 1, IF(M390&lt;$E$17,(M390-D391+C391),K379), 0)</f>
        <v>0</v>
      </c>
      <c r="L391" s="17">
        <f>IF(M390&lt;1,0,IF((D391+E391+K391)-C391&gt;=(M390),(M390),(D391+E391+K391)-C391))</f>
        <v>2607.1102618129289</v>
      </c>
      <c r="M391" s="18">
        <f>IF(M390-L391&lt;1,0,M390-L391)</f>
        <v>15872.374517650962</v>
      </c>
      <c r="N391" s="17"/>
      <c r="Q391" s="7"/>
      <c r="R391" s="11"/>
      <c r="S391" s="23">
        <f>S390-($S$385-$S$397)/12</f>
        <v>0</v>
      </c>
      <c r="T391" s="13"/>
      <c r="U391" s="10">
        <f>CM385</f>
        <v>0</v>
      </c>
      <c r="V391" s="9"/>
      <c r="W391" s="12">
        <f>SUM($C$38:C391)</f>
        <v>466046.64724913676</v>
      </c>
      <c r="X391" s="11"/>
      <c r="Y391" s="10">
        <f>SUM($CH$30:CH385)</f>
        <v>32940.465450647702</v>
      </c>
      <c r="Z391" s="9"/>
      <c r="AA391" s="9"/>
      <c r="AB391" s="9"/>
      <c r="AG391" s="1" t="s">
        <v>0</v>
      </c>
      <c r="CF391">
        <f>SUM(CF390+1)</f>
        <v>360</v>
      </c>
      <c r="CG391" s="22" t="str">
        <f>IF(CM390&lt;1,"",$CJ$7)</f>
        <v/>
      </c>
      <c r="CH391" s="21" t="str">
        <f>IF(CM390&lt;1,"",(CM390*(CG391*30)/360))</f>
        <v/>
      </c>
      <c r="CI391" s="5" t="str">
        <f>IF(CM390&lt;1,"",$CJ$9)</f>
        <v/>
      </c>
      <c r="CJ391" s="21" t="str">
        <f>IF(CM390&lt;1,"",$CJ$12)</f>
        <v/>
      </c>
      <c r="CK391" s="21">
        <f>IF(CM390&lt;1,0,CK379)</f>
        <v>0</v>
      </c>
      <c r="CL391" s="21">
        <f>IF(CM390&lt;1,0,(CI391+CJ391+CK391)-CH391)</f>
        <v>0</v>
      </c>
      <c r="CM391" s="21">
        <f>IF(CM390-CL391&lt;1,0,CM390-CL391)</f>
        <v>0</v>
      </c>
      <c r="CO391" s="4">
        <f>(CR390*($CO$36*13.85))/360</f>
        <v>592.70309338016978</v>
      </c>
      <c r="CP391" s="5">
        <f>$D$38/2</f>
        <v>1342.0540575303476</v>
      </c>
      <c r="CQ391" s="5">
        <f>CP391-CO391</f>
        <v>749.35096415017779</v>
      </c>
      <c r="CR391" s="4">
        <f>IF(CR390-CQ391&lt;0,0,CR390-CQ391)</f>
        <v>307370.66869918717</v>
      </c>
      <c r="CS391" s="6">
        <f>IF(CR390&lt;1,"",CS390+1)</f>
        <v>354</v>
      </c>
    </row>
    <row r="392" spans="1:97" hidden="1" x14ac:dyDescent="0.25">
      <c r="A392" s="6"/>
      <c r="B392" s="20">
        <f>IF(M391&lt;1,"",$E$7)</f>
        <v>0.05</v>
      </c>
      <c r="C392" s="17">
        <f>IF(M391&lt;1,0,(M391*(B392*30)/360))</f>
        <v>66.134893823545681</v>
      </c>
      <c r="D392" s="19">
        <f>IF(M391 &gt; 1, IF(M391-D391&lt;1,(M391+C392),$E$9), 0)</f>
        <v>2684.1081150606951</v>
      </c>
      <c r="E392" s="17">
        <f>IF(D392&lt;M391,IF(M391&lt;1,"",$E$16),IF(D392&lt;E391,0,D392-(M391+C392)))</f>
        <v>0</v>
      </c>
      <c r="F392" s="17"/>
      <c r="G392" s="17"/>
      <c r="H392" s="17"/>
      <c r="I392" s="17"/>
      <c r="J392" s="17"/>
      <c r="K392" s="17">
        <f>IF(K380 &gt; 1, IF(M391&lt;$E$17,(M391-D392+C392),K380), 0)</f>
        <v>0</v>
      </c>
      <c r="L392" s="17">
        <f>IF(M391&lt;1,0,IF((D392+E392+K392)-C392&gt;=(M391),(M391),(D392+E392+K392)-C392))</f>
        <v>2617.9732212371496</v>
      </c>
      <c r="M392" s="18">
        <f>IF(M391-L392&lt;1,0,M391-L392)</f>
        <v>13254.401296413813</v>
      </c>
      <c r="N392" s="17"/>
      <c r="Q392" s="7"/>
      <c r="R392" s="11"/>
      <c r="S392" s="23">
        <f>S391-($S$385-$S$397)/12</f>
        <v>0</v>
      </c>
      <c r="T392" s="13"/>
      <c r="U392" s="10">
        <f>CM386</f>
        <v>0</v>
      </c>
      <c r="V392" s="9"/>
      <c r="W392" s="12">
        <f>SUM($C$38:C392)</f>
        <v>466112.78214296029</v>
      </c>
      <c r="X392" s="11"/>
      <c r="Y392" s="10">
        <f>SUM($CH$30:CH386)</f>
        <v>32940.465450647702</v>
      </c>
      <c r="Z392" s="9"/>
      <c r="AA392" s="9"/>
      <c r="AB392" s="9"/>
      <c r="AG392" s="1" t="s">
        <v>0</v>
      </c>
      <c r="CF392">
        <f>SUM(CF391+1)</f>
        <v>361</v>
      </c>
      <c r="CG392" s="22" t="str">
        <f>IF(CM391&lt;1,"",$CJ$7)</f>
        <v/>
      </c>
      <c r="CH392" s="21" t="str">
        <f>IF(CM391&lt;1,"",(CM391*(CG392*30)/360))</f>
        <v/>
      </c>
      <c r="CI392" s="5" t="str">
        <f>IF(CM391&lt;1,"",$CJ$9)</f>
        <v/>
      </c>
      <c r="CJ392" s="21" t="str">
        <f>IF(CM391&lt;1,"",$CJ$12)</f>
        <v/>
      </c>
      <c r="CK392" s="21">
        <f>IF(CM391&lt;1,0,CK380)</f>
        <v>0</v>
      </c>
      <c r="CL392" s="21">
        <f>IF(CM391&lt;1,0,(CI392+CJ392+CK392)-CH392)</f>
        <v>0</v>
      </c>
      <c r="CM392" s="21">
        <f>IF(CM391-CL392&lt;1,0,CM391-CL392)</f>
        <v>0</v>
      </c>
      <c r="CO392" s="4">
        <f>(CR391*($CO$36*13.85))/360</f>
        <v>591.26163353940865</v>
      </c>
      <c r="CP392" s="5">
        <f>$D$38/2</f>
        <v>1342.0540575303476</v>
      </c>
      <c r="CQ392" s="5">
        <f>CP392-CO392</f>
        <v>750.79242399093891</v>
      </c>
      <c r="CR392" s="4">
        <f>IF(CR391-CQ392&lt;0,0,CR391-CQ392)</f>
        <v>306619.87627519621</v>
      </c>
      <c r="CS392" s="6">
        <f>IF(CR391&lt;1,"",CS391+1)</f>
        <v>355</v>
      </c>
    </row>
    <row r="393" spans="1:97" hidden="1" x14ac:dyDescent="0.25">
      <c r="A393" s="6"/>
      <c r="B393" s="20">
        <f>IF(M392&lt;1,"",$E$7)</f>
        <v>0.05</v>
      </c>
      <c r="C393" s="17">
        <f>IF(M392&lt;1,0,(M392*(B393*30)/360))</f>
        <v>55.22667206839089</v>
      </c>
      <c r="D393" s="19">
        <f>IF(M392 &gt; 1, IF(M392-D392&lt;1,(M392+C393),$E$9), 0)</f>
        <v>2684.1081150606951</v>
      </c>
      <c r="E393" s="17">
        <f>IF(D393&lt;M392,IF(M392&lt;1,"",$E$16),IF(D393&lt;E392,0,D393-(M392+C393)))</f>
        <v>0</v>
      </c>
      <c r="F393" s="17"/>
      <c r="G393" s="17"/>
      <c r="H393" s="17"/>
      <c r="I393" s="17"/>
      <c r="J393" s="17"/>
      <c r="K393" s="17">
        <f>IF(K381 &gt; 1, IF(M392&lt;$E$17,(M392-D393+C393),K381), 0)</f>
        <v>0</v>
      </c>
      <c r="L393" s="17">
        <f>IF(M392&lt;1,0,IF((D393+E393+K393)-C393&gt;=(M392),(M392),(D393+E393+K393)-C393))</f>
        <v>2628.8814429923041</v>
      </c>
      <c r="M393" s="18">
        <f>IF(M392-L393&lt;1,0,M392-L393)</f>
        <v>10625.519853421509</v>
      </c>
      <c r="N393" s="17"/>
      <c r="Q393" s="7"/>
      <c r="R393" s="11"/>
      <c r="S393" s="23">
        <f>S392-($S$385-$S$397)/12</f>
        <v>0</v>
      </c>
      <c r="T393" s="13"/>
      <c r="U393" s="10">
        <f>CM387</f>
        <v>0</v>
      </c>
      <c r="V393" s="9"/>
      <c r="W393" s="12">
        <f>SUM($C$38:C393)</f>
        <v>466168.0088150287</v>
      </c>
      <c r="X393" s="11"/>
      <c r="Y393" s="10">
        <f>SUM($CH$30:CH387)</f>
        <v>32940.465450647702</v>
      </c>
      <c r="Z393" s="9"/>
      <c r="AA393" s="9"/>
      <c r="AB393" s="9"/>
      <c r="AG393" s="1" t="s">
        <v>0</v>
      </c>
      <c r="CF393">
        <f>SUM(CF392+1)</f>
        <v>362</v>
      </c>
      <c r="CG393" s="22" t="str">
        <f>IF(CM392&lt;1,"",$CJ$7)</f>
        <v/>
      </c>
      <c r="CH393" s="21" t="str">
        <f>IF(CM392&lt;1,"",(CM392*(CG393*30)/360))</f>
        <v/>
      </c>
      <c r="CI393" s="5" t="str">
        <f>IF(CM392&lt;1,"",$CJ$9)</f>
        <v/>
      </c>
      <c r="CJ393" s="21" t="str">
        <f>IF(CM392&lt;1,"",$CJ$12)</f>
        <v/>
      </c>
      <c r="CK393" s="21">
        <f>IF(CM392&lt;1,0,CK381)</f>
        <v>0</v>
      </c>
      <c r="CL393" s="21">
        <f>IF(CM392&lt;1,0,(CI393+CJ393+CK393)-CH393)</f>
        <v>0</v>
      </c>
      <c r="CM393" s="21">
        <f>IF(CM392-CL393&lt;1,0,CM392-CL393)</f>
        <v>0</v>
      </c>
      <c r="CO393" s="4">
        <f>(CR392*($CO$36*13.85))/360</f>
        <v>589.81740089048151</v>
      </c>
      <c r="CP393" s="5">
        <f>$D$38/2</f>
        <v>1342.0540575303476</v>
      </c>
      <c r="CQ393" s="5">
        <f>CP393-CO393</f>
        <v>752.23665663986606</v>
      </c>
      <c r="CR393" s="4">
        <f>IF(CR392-CQ393&lt;0,0,CR392-CQ393)</f>
        <v>305867.63961855636</v>
      </c>
      <c r="CS393" s="6">
        <f>IF(CR392&lt;1,"",CS392+1)</f>
        <v>356</v>
      </c>
    </row>
    <row r="394" spans="1:97" hidden="1" x14ac:dyDescent="0.25">
      <c r="A394" s="6"/>
      <c r="B394" s="20">
        <f>IF(M393&lt;1,"",$E$7)</f>
        <v>0.05</v>
      </c>
      <c r="C394" s="17">
        <f>IF(M393&lt;1,0,(M393*(B394*30)/360))</f>
        <v>44.272999389256285</v>
      </c>
      <c r="D394" s="19">
        <f>IF(M393 &gt; 1, IF(M393-D393&lt;1,(M393+C394),$E$9), 0)</f>
        <v>2684.1081150606951</v>
      </c>
      <c r="E394" s="17">
        <f>IF(D394&lt;M393,IF(M393&lt;1,"",$E$16),IF(D394&lt;E393,0,D394-(M393+C394)))</f>
        <v>0</v>
      </c>
      <c r="F394" s="17"/>
      <c r="G394" s="17"/>
      <c r="H394" s="17"/>
      <c r="I394" s="17"/>
      <c r="J394" s="17"/>
      <c r="K394" s="17">
        <f>IF(K382 &gt; 1, IF(M393&lt;$E$17,(M393-D394+C394),K382), 0)</f>
        <v>0</v>
      </c>
      <c r="L394" s="17">
        <f>IF(M393&lt;1,0,IF((D394+E394+K394)-C394&gt;=(M393),(M393),(D394+E394+K394)-C394))</f>
        <v>2639.8351156714389</v>
      </c>
      <c r="M394" s="18">
        <f>IF(M393-L394&lt;1,0,M393-L394)</f>
        <v>7985.6847377500699</v>
      </c>
      <c r="N394" s="17"/>
      <c r="Q394" s="7"/>
      <c r="R394" s="11"/>
      <c r="S394" s="23">
        <f>S393-($S$385-$S$397)/12</f>
        <v>0</v>
      </c>
      <c r="T394" s="13"/>
      <c r="U394" s="10">
        <f>CM388</f>
        <v>0</v>
      </c>
      <c r="V394" s="9"/>
      <c r="W394" s="12">
        <f>SUM($C$38:C394)</f>
        <v>466212.28181441798</v>
      </c>
      <c r="X394" s="11"/>
      <c r="Y394" s="10">
        <f>SUM($CH$30:CH388)</f>
        <v>32940.465450647702</v>
      </c>
      <c r="Z394" s="9"/>
      <c r="AA394" s="9"/>
      <c r="AB394" s="9"/>
      <c r="AG394" s="1" t="s">
        <v>0</v>
      </c>
      <c r="CF394">
        <f>SUM(CF393+1)</f>
        <v>363</v>
      </c>
      <c r="CG394" s="22" t="str">
        <f>IF(CM393&lt;1,"",$CJ$7)</f>
        <v/>
      </c>
      <c r="CH394" s="21" t="str">
        <f>IF(CM393&lt;1,"",(CM393*(CG394*30)/360))</f>
        <v/>
      </c>
      <c r="CI394" s="5" t="str">
        <f>IF(CM393&lt;1,"",$CJ$9)</f>
        <v/>
      </c>
      <c r="CJ394" s="21" t="str">
        <f>IF(CM393&lt;1,"",$CJ$12)</f>
        <v/>
      </c>
      <c r="CK394" s="21">
        <f>IF(CM393&lt;1,0,CK382)</f>
        <v>0</v>
      </c>
      <c r="CL394" s="21">
        <f>IF(CM393&lt;1,0,(CI394+CJ394+CK394)-CH394)</f>
        <v>0</v>
      </c>
      <c r="CM394" s="21">
        <f>IF(CM393-CL394&lt;1,0,CM393-CL394)</f>
        <v>0</v>
      </c>
      <c r="CO394" s="4">
        <f>(CR393*($CO$36*13.85))/360</f>
        <v>588.37039009958414</v>
      </c>
      <c r="CP394" s="5">
        <f>$D$38/2</f>
        <v>1342.0540575303476</v>
      </c>
      <c r="CQ394" s="5">
        <f>CP394-CO394</f>
        <v>753.68366743076342</v>
      </c>
      <c r="CR394" s="4">
        <f>IF(CR393-CQ394&lt;0,0,CR393-CQ394)</f>
        <v>305113.95595112559</v>
      </c>
      <c r="CS394" s="6">
        <f>IF(CR393&lt;1,"",CS393+1)</f>
        <v>357</v>
      </c>
    </row>
    <row r="395" spans="1:97" hidden="1" x14ac:dyDescent="0.25">
      <c r="A395" s="6"/>
      <c r="B395" s="20">
        <f>IF(M394&lt;1,"",$E$7)</f>
        <v>0.05</v>
      </c>
      <c r="C395" s="17">
        <f>IF(M394&lt;1,0,(M394*(B395*30)/360))</f>
        <v>33.273686407291954</v>
      </c>
      <c r="D395" s="19">
        <f>IF(M394 &gt; 1, IF(M394-D394&lt;1,(M394+C395),$E$9), 0)</f>
        <v>2684.1081150606951</v>
      </c>
      <c r="E395" s="17">
        <f>IF(D395&lt;M394,IF(M394&lt;1,"",$E$16),IF(D395&lt;E394,0,D395-(M394+C395)))</f>
        <v>0</v>
      </c>
      <c r="F395" s="17"/>
      <c r="G395" s="17"/>
      <c r="H395" s="17"/>
      <c r="I395" s="17"/>
      <c r="J395" s="17"/>
      <c r="K395" s="17">
        <f>IF(K383 &gt; 1, IF(M394&lt;$E$17,(M394-D395+C395),K383), 0)</f>
        <v>0</v>
      </c>
      <c r="L395" s="17">
        <f>IF(M394&lt;1,0,IF((D395+E395+K395)-C395&gt;=(M394),(M394),(D395+E395+K395)-C395))</f>
        <v>2650.8344286534034</v>
      </c>
      <c r="M395" s="18">
        <f>IF(M394-L395&lt;1,0,M394-L395)</f>
        <v>5334.850309096666</v>
      </c>
      <c r="N395" s="17"/>
      <c r="Q395" s="7"/>
      <c r="R395" s="11"/>
      <c r="S395" s="23">
        <f>S394-($S$385-$S$397)/12</f>
        <v>0</v>
      </c>
      <c r="T395" s="13"/>
      <c r="U395" s="10">
        <f>CM389</f>
        <v>0</v>
      </c>
      <c r="V395" s="9"/>
      <c r="W395" s="12">
        <f>SUM($C$38:C395)</f>
        <v>466245.55550082528</v>
      </c>
      <c r="X395" s="11"/>
      <c r="Y395" s="10">
        <f>SUM($CH$30:CH389)</f>
        <v>32940.465450647702</v>
      </c>
      <c r="Z395" s="9"/>
      <c r="AA395" s="9"/>
      <c r="AB395" s="9"/>
      <c r="AG395" s="1" t="s">
        <v>0</v>
      </c>
      <c r="CF395">
        <f>SUM(CF394+1)</f>
        <v>364</v>
      </c>
      <c r="CG395" s="22" t="str">
        <f>IF(CM394&lt;1,"",$CJ$7)</f>
        <v/>
      </c>
      <c r="CH395" s="21" t="str">
        <f>IF(CM394&lt;1,"",(CM394*(CG395*30)/360))</f>
        <v/>
      </c>
      <c r="CI395" s="5" t="str">
        <f>IF(CM394&lt;1,"",$CJ$9)</f>
        <v/>
      </c>
      <c r="CJ395" s="21" t="str">
        <f>IF(CM394&lt;1,"",$CJ$12)</f>
        <v/>
      </c>
      <c r="CK395" s="21">
        <f>IF(CM394&lt;1,0,CK383)</f>
        <v>0</v>
      </c>
      <c r="CL395" s="21">
        <f>IF(CM394&lt;1,0,(CI395+CJ395+CK395)-CH395)</f>
        <v>0</v>
      </c>
      <c r="CM395" s="21">
        <f>IF(CM394-CL395&lt;1,0,CM394-CL395)</f>
        <v>0</v>
      </c>
      <c r="CO395" s="4">
        <f>(CR394*($CO$36*13.85))/360</f>
        <v>586.92059582265131</v>
      </c>
      <c r="CP395" s="5">
        <f>$D$38/2</f>
        <v>1342.0540575303476</v>
      </c>
      <c r="CQ395" s="5">
        <f>CP395-CO395</f>
        <v>755.13346170769626</v>
      </c>
      <c r="CR395" s="4">
        <f>IF(CR394-CQ395&lt;0,0,CR394-CQ395)</f>
        <v>304358.82248941791</v>
      </c>
      <c r="CS395" s="6">
        <f>IF(CR394&lt;1,"",CS394+1)</f>
        <v>358</v>
      </c>
    </row>
    <row r="396" spans="1:97" hidden="1" x14ac:dyDescent="0.25">
      <c r="A396" s="6"/>
      <c r="B396" s="20">
        <f>IF(M395&lt;1,"",$E$7)</f>
        <v>0.05</v>
      </c>
      <c r="C396" s="17">
        <f>IF(M395&lt;1,0,(M395*(B396*30)/360))</f>
        <v>22.228542954569441</v>
      </c>
      <c r="D396" s="19">
        <f>IF(M395 &gt; 1, IF(M395-D395&lt;1,(M395+C396),$E$9), 0)</f>
        <v>2684.1081150606951</v>
      </c>
      <c r="E396" s="17">
        <f>IF(D396&lt;M395,IF(M395&lt;1,"",$E$16),IF(D396&lt;E395,0,D396-(M395+C396)))</f>
        <v>0</v>
      </c>
      <c r="F396" s="17"/>
      <c r="G396" s="17"/>
      <c r="H396" s="17"/>
      <c r="I396" s="17"/>
      <c r="J396" s="17"/>
      <c r="K396" s="17">
        <f>IF(K384 &gt; 1, IF(M395&lt;$E$17,(M395-D396+C396),K384), 0)</f>
        <v>0</v>
      </c>
      <c r="L396" s="17">
        <f>IF(M395&lt;1,0,IF((D396+E396+K396)-C396&gt;=(M395),(M395),(D396+E396+K396)-C396))</f>
        <v>2661.8795721061256</v>
      </c>
      <c r="M396" s="18">
        <f>IF(M395-L396&lt;1,0,M395-L396)</f>
        <v>2672.9707369905404</v>
      </c>
      <c r="N396" s="17"/>
      <c r="Q396" s="7"/>
      <c r="R396" s="11"/>
      <c r="S396" s="23">
        <f>S395-($S$385-$S$397)/12</f>
        <v>0</v>
      </c>
      <c r="T396" s="13"/>
      <c r="U396" s="10">
        <f>CM390</f>
        <v>0</v>
      </c>
      <c r="V396" s="9"/>
      <c r="W396" s="12">
        <f>SUM($C$38:C396)</f>
        <v>466267.78404377983</v>
      </c>
      <c r="X396" s="11"/>
      <c r="Y396" s="10">
        <f>SUM($CH$30:CH390)</f>
        <v>32940.465450647702</v>
      </c>
      <c r="Z396" s="9"/>
      <c r="AA396" s="9"/>
      <c r="AB396" s="9"/>
      <c r="AG396" s="1" t="s">
        <v>0</v>
      </c>
      <c r="CF396">
        <f>SUM(CF395+1)</f>
        <v>365</v>
      </c>
      <c r="CG396" s="22" t="str">
        <f>IF(CM395&lt;1,"",$CJ$7)</f>
        <v/>
      </c>
      <c r="CH396" s="21" t="str">
        <f>IF(CM395&lt;1,"",(CM395*(CG396*30)/360))</f>
        <v/>
      </c>
      <c r="CI396" s="5" t="str">
        <f>IF(CM395&lt;1,"",$CJ$9)</f>
        <v/>
      </c>
      <c r="CJ396" s="21" t="str">
        <f>IF(CM395&lt;1,"",$CJ$12)</f>
        <v/>
      </c>
      <c r="CK396" s="21">
        <f>IF(CM395&lt;1,0,CK384)</f>
        <v>0</v>
      </c>
      <c r="CL396" s="21">
        <f>IF(CM395&lt;1,0,(CI396+CJ396+CK396)-CH396)</f>
        <v>0</v>
      </c>
      <c r="CM396" s="21">
        <f>IF(CM395-CL396&lt;1,0,CM395-CL396)</f>
        <v>0</v>
      </c>
      <c r="CO396" s="4">
        <f>(CR395*($CO$36*13.85))/360</f>
        <v>585.46801270533865</v>
      </c>
      <c r="CP396" s="5">
        <f>$D$38/2</f>
        <v>1342.0540575303476</v>
      </c>
      <c r="CQ396" s="5">
        <f>CP396-CO396</f>
        <v>756.58604482500891</v>
      </c>
      <c r="CR396" s="4">
        <f>IF(CR395-CQ396&lt;0,0,CR395-CQ396)</f>
        <v>303602.23644459288</v>
      </c>
      <c r="CS396" s="6">
        <f>IF(CR395&lt;1,"",CS395+1)</f>
        <v>359</v>
      </c>
    </row>
    <row r="397" spans="1:97" hidden="1" x14ac:dyDescent="0.25">
      <c r="A397" s="6"/>
      <c r="B397" s="20">
        <f>IF(M396&lt;1,"",$E$7)</f>
        <v>0.05</v>
      </c>
      <c r="C397" s="17">
        <f>IF(M396&lt;1,0,(M396*(B397*30)/360))</f>
        <v>11.137378070793918</v>
      </c>
      <c r="D397" s="19">
        <f>IF(M396 &gt; 1, IF(M396-D396&lt;1,(M396+C397),$E$9), 0)</f>
        <v>2684.1081150613345</v>
      </c>
      <c r="E397" s="17">
        <f>IF(D397&lt;M396,IF(M396&lt;1,"",$E$16),IF(D397&lt;E396,0,D397-(M396+C397)))</f>
        <v>0</v>
      </c>
      <c r="F397" s="17"/>
      <c r="G397" s="17"/>
      <c r="H397" s="17"/>
      <c r="I397" s="17"/>
      <c r="J397" s="17"/>
      <c r="K397" s="17">
        <f>IF(K385 &gt; 1, IF(M396&lt;$E$17,(M396-D397+C397),K385), 0)</f>
        <v>0</v>
      </c>
      <c r="L397" s="17">
        <f>IF(M396&lt;1,0,IF((D397+E397+K397)-C397&gt;=(M396),(M396),(D397+E397+K397)-C397))</f>
        <v>2672.9707369905404</v>
      </c>
      <c r="M397" s="18">
        <f>IF(M396-L397&lt;1,0,M396-L397)</f>
        <v>0</v>
      </c>
      <c r="N397" s="17"/>
      <c r="Q397" s="7"/>
      <c r="R397" s="11">
        <v>30</v>
      </c>
      <c r="S397" s="23">
        <f>CR817</f>
        <v>0</v>
      </c>
      <c r="T397" s="13"/>
      <c r="U397" s="10">
        <f>CM391</f>
        <v>0</v>
      </c>
      <c r="V397" s="9"/>
      <c r="W397" s="12">
        <f>SUM($C$38:C397)</f>
        <v>466278.92142185062</v>
      </c>
      <c r="X397" s="11">
        <v>30</v>
      </c>
      <c r="Y397" s="10">
        <f>SUM($CH$30:CH391)</f>
        <v>32940.465450647702</v>
      </c>
      <c r="Z397" s="9"/>
      <c r="AA397" s="9"/>
      <c r="AB397" s="9"/>
      <c r="AG397" s="1" t="s">
        <v>0</v>
      </c>
      <c r="CF397">
        <f>SUM(CF396+1)</f>
        <v>366</v>
      </c>
      <c r="CG397" s="22" t="str">
        <f>IF(CM396&lt;1,"",$CJ$7)</f>
        <v/>
      </c>
      <c r="CH397" s="21" t="str">
        <f>IF(CM396&lt;1,"",(CM396*(CG397*30)/360))</f>
        <v/>
      </c>
      <c r="CI397" s="5" t="str">
        <f>IF(CM396&lt;1,"",$CJ$9)</f>
        <v/>
      </c>
      <c r="CJ397" s="21" t="str">
        <f>IF(CM396&lt;1,"",$CJ$12)</f>
        <v/>
      </c>
      <c r="CK397" s="21">
        <f>IF(CM396&lt;1,0,CK385)</f>
        <v>0</v>
      </c>
      <c r="CL397" s="21">
        <f>IF(CM396&lt;1,0,(CI397+CJ397+CK397)-CH397)</f>
        <v>0</v>
      </c>
      <c r="CM397" s="21">
        <f>IF(CM396-CL397&lt;1,0,CM396-CL397)</f>
        <v>0</v>
      </c>
      <c r="CO397" s="4">
        <f>(CR396*($CO$36*13.85))/360</f>
        <v>584.01263538300157</v>
      </c>
      <c r="CP397" s="5">
        <f>$D$38/2</f>
        <v>1342.0540575303476</v>
      </c>
      <c r="CQ397" s="5">
        <f>CP397-CO397</f>
        <v>758.041422147346</v>
      </c>
      <c r="CR397" s="4">
        <f>IF(CR396-CQ397&lt;0,0,CR396-CQ397)</f>
        <v>302844.19502244552</v>
      </c>
      <c r="CS397" s="6">
        <f>IF(CR396&lt;1,"",CS396+1)</f>
        <v>360</v>
      </c>
    </row>
    <row r="398" spans="1:97" hidden="1" x14ac:dyDescent="0.25">
      <c r="A398" s="6"/>
      <c r="B398" s="20" t="str">
        <f>IF(M397&lt;1,"",$E$7)</f>
        <v/>
      </c>
      <c r="C398" s="17">
        <f>IF(M397&lt;1,0,(M397*(B398*30)/360))</f>
        <v>0</v>
      </c>
      <c r="D398" s="19">
        <f>IF(M397 &gt; 1, IF(M397-D397&lt;1,(M397+C398),$E$9), 0)</f>
        <v>0</v>
      </c>
      <c r="E398" s="17">
        <f>IF(D398&lt;M397,IF(M397&lt;1,"",$E$16),IF(D398&lt;E397,0,D398-(M397+C398)))</f>
        <v>0</v>
      </c>
      <c r="F398" s="17"/>
      <c r="G398" s="17"/>
      <c r="H398" s="17"/>
      <c r="I398" s="17"/>
      <c r="J398" s="17"/>
      <c r="K398" s="17">
        <f>IF(K386 &gt; 1, IF(M397&lt;$E$17,(M397-D398+C398),K386), 0)</f>
        <v>0</v>
      </c>
      <c r="L398" s="17">
        <f>IF(M397&lt;1,0,IF((D398+E398+K398)-C398&gt;=(M397),(M397),(D398+E398+K398)-C398))</f>
        <v>0</v>
      </c>
      <c r="M398" s="18">
        <f>IF(M397-L398&lt;1,0,M397-L398)</f>
        <v>0</v>
      </c>
      <c r="N398" s="17"/>
      <c r="Q398" s="7"/>
      <c r="R398" s="11"/>
      <c r="S398" s="14"/>
      <c r="T398" s="13"/>
      <c r="U398" s="10">
        <f>CM392</f>
        <v>0</v>
      </c>
      <c r="V398" s="9"/>
      <c r="W398" s="12">
        <f>SUM($C$38:C398)</f>
        <v>466278.92142185062</v>
      </c>
      <c r="X398" s="11"/>
      <c r="Y398" s="10">
        <f>SUM($CH$30:CH392)</f>
        <v>32940.465450647702</v>
      </c>
      <c r="Z398" s="9"/>
      <c r="AA398" s="9"/>
      <c r="AB398" s="9"/>
      <c r="AG398" s="1" t="s">
        <v>0</v>
      </c>
      <c r="CF398">
        <f>SUM(CF397+1)</f>
        <v>367</v>
      </c>
      <c r="CG398" s="22" t="str">
        <f>IF(CM397&lt;1,"",$CJ$7)</f>
        <v/>
      </c>
      <c r="CH398" s="21" t="str">
        <f>IF(CM397&lt;1,"",(CM397*(CG398*30)/360))</f>
        <v/>
      </c>
      <c r="CI398" s="5" t="str">
        <f>IF(CM397&lt;1,"",$CJ$9)</f>
        <v/>
      </c>
      <c r="CJ398" s="21" t="str">
        <f>IF(CM397&lt;1,"",$CJ$12)</f>
        <v/>
      </c>
      <c r="CK398" s="21">
        <f>IF(CM397&lt;1,0,CK386)</f>
        <v>0</v>
      </c>
      <c r="CL398" s="21">
        <f>IF(CM397&lt;1,0,(CI398+CJ398+CK398)-CH398)</f>
        <v>0</v>
      </c>
      <c r="CM398" s="21">
        <f>IF(CM397-CL398&lt;1,0,CM397-CL398)</f>
        <v>0</v>
      </c>
      <c r="CO398" s="4">
        <f>(CR397*($CO$36*13.85))/360</f>
        <v>582.55445848067643</v>
      </c>
      <c r="CP398" s="5">
        <f>$D$38/2</f>
        <v>1342.0540575303476</v>
      </c>
      <c r="CQ398" s="5">
        <f>CP398-CO398</f>
        <v>759.49959904967113</v>
      </c>
      <c r="CR398" s="4">
        <f>IF(CR397-CQ398&lt;0,0,CR397-CQ398)</f>
        <v>302084.69542339584</v>
      </c>
      <c r="CS398" s="6">
        <f>IF(CR397&lt;1,"",CS397+1)</f>
        <v>361</v>
      </c>
    </row>
    <row r="399" spans="1:97" hidden="1" x14ac:dyDescent="0.25">
      <c r="A399" s="6"/>
      <c r="B399" s="20" t="str">
        <f>IF(M398&lt;1,"",$E$7)</f>
        <v/>
      </c>
      <c r="C399" s="17">
        <f>IF(M398&lt;1,0,(M398*(B399*30)/360))</f>
        <v>0</v>
      </c>
      <c r="D399" s="19">
        <f>IF(M398 &gt; 1, IF(M398-D398&lt;1,(M398+C399),$E$9), 0)</f>
        <v>0</v>
      </c>
      <c r="E399" s="17">
        <f>IF(D399&lt;M398,IF(M398&lt;1,"",$E$16),IF(D399&lt;E398,0,D399-(M398+C399)))</f>
        <v>0</v>
      </c>
      <c r="F399" s="17"/>
      <c r="G399" s="17"/>
      <c r="H399" s="17"/>
      <c r="I399" s="17"/>
      <c r="J399" s="17"/>
      <c r="K399" s="17">
        <f>IF(K387 &gt; 1, IF(M398&lt;$E$17,(M398-D399+C399),K387), 0)</f>
        <v>0</v>
      </c>
      <c r="L399" s="17">
        <f>IF(M398&lt;1,0,IF((D399+E399+K399)-C399&gt;=(M398),(M398),(D399+E399+K399)-C399))</f>
        <v>0</v>
      </c>
      <c r="M399" s="18">
        <f>IF(M398-L399&lt;1,0,M398-L399)</f>
        <v>0</v>
      </c>
      <c r="N399" s="17"/>
      <c r="Q399" s="7"/>
      <c r="R399" s="11"/>
      <c r="S399" s="14"/>
      <c r="T399" s="13"/>
      <c r="U399" s="10">
        <f>CM393</f>
        <v>0</v>
      </c>
      <c r="V399" s="9"/>
      <c r="W399" s="12">
        <f>SUM($C$38:C399)</f>
        <v>466278.92142185062</v>
      </c>
      <c r="X399" s="11"/>
      <c r="Y399" s="10">
        <f>SUM($CH$30:CH393)</f>
        <v>32940.465450647702</v>
      </c>
      <c r="Z399" s="9"/>
      <c r="AA399" s="9"/>
      <c r="AB399" s="9"/>
      <c r="AG399" s="1" t="s">
        <v>0</v>
      </c>
      <c r="CF399">
        <f>SUM(CF398+1)</f>
        <v>368</v>
      </c>
      <c r="CG399" s="22" t="str">
        <f>IF(CM398&lt;1,"",$CJ$7)</f>
        <v/>
      </c>
      <c r="CH399" s="21" t="str">
        <f>IF(CM398&lt;1,"",(CM398*(CG399*30)/360))</f>
        <v/>
      </c>
      <c r="CI399" s="5" t="str">
        <f>IF(CM398&lt;1,"",$CJ$9)</f>
        <v/>
      </c>
      <c r="CJ399" s="21" t="str">
        <f>IF(CM398&lt;1,"",$CJ$12)</f>
        <v/>
      </c>
      <c r="CK399" s="21">
        <f>IF(CM398&lt;1,0,CK387)</f>
        <v>0</v>
      </c>
      <c r="CL399" s="21">
        <f>IF(CM398&lt;1,0,(CI399+CJ399+CK399)-CH399)</f>
        <v>0</v>
      </c>
      <c r="CM399" s="21">
        <f>IF(CM398-CL399&lt;1,0,CM398-CL399)</f>
        <v>0</v>
      </c>
      <c r="CO399" s="4">
        <f>(CR398*($CO$36*13.85))/360</f>
        <v>581.09347661306003</v>
      </c>
      <c r="CP399" s="5">
        <f>$D$38/2</f>
        <v>1342.0540575303476</v>
      </c>
      <c r="CQ399" s="5">
        <f>CP399-CO399</f>
        <v>760.96058091728753</v>
      </c>
      <c r="CR399" s="4">
        <f>IF(CR398-CQ399&lt;0,0,CR398-CQ399)</f>
        <v>301323.73484247853</v>
      </c>
      <c r="CS399" s="6">
        <f>IF(CR398&lt;1,"",CS398+1)</f>
        <v>362</v>
      </c>
    </row>
    <row r="400" spans="1:97" hidden="1" x14ac:dyDescent="0.25">
      <c r="A400" s="6"/>
      <c r="B400" s="20" t="str">
        <f>IF(M399&lt;1,"",$E$7)</f>
        <v/>
      </c>
      <c r="C400" s="17">
        <f>IF(M399&lt;1,0,(M399*(B400*30)/360))</f>
        <v>0</v>
      </c>
      <c r="D400" s="19">
        <f>IF(M399 &gt; 1, IF(M399-D399&lt;1,(M399+C400),$E$9), 0)</f>
        <v>0</v>
      </c>
      <c r="E400" s="17">
        <f>IF(D400&lt;M399,IF(M399&lt;1,"",$E$16),IF(D400&lt;E399,0,D400-(M399+C400)))</f>
        <v>0</v>
      </c>
      <c r="F400" s="17"/>
      <c r="G400" s="17"/>
      <c r="H400" s="17"/>
      <c r="I400" s="17"/>
      <c r="J400" s="17"/>
      <c r="K400" s="17">
        <f>IF(K388 &gt; 1, IF(M399&lt;$E$17,(M399-D400+C400),K388), 0)</f>
        <v>0</v>
      </c>
      <c r="L400" s="17">
        <f>IF(M399&lt;1,0,IF((D400+E400+K400)-C400&gt;=(M399),(M399),(D400+E400+K400)-C400))</f>
        <v>0</v>
      </c>
      <c r="M400" s="18">
        <f>IF(M399-L400&lt;1,0,M399-L400)</f>
        <v>0</v>
      </c>
      <c r="N400" s="17"/>
      <c r="Q400" s="7"/>
      <c r="R400" s="11"/>
      <c r="S400" s="14"/>
      <c r="T400" s="13"/>
      <c r="U400" s="10">
        <f>CM394</f>
        <v>0</v>
      </c>
      <c r="V400" s="9"/>
      <c r="W400" s="12">
        <f>SUM($C$38:C400)</f>
        <v>466278.92142185062</v>
      </c>
      <c r="X400" s="11"/>
      <c r="Y400" s="10">
        <f>SUM($CH$30:CH394)</f>
        <v>32940.465450647702</v>
      </c>
      <c r="Z400" s="9"/>
      <c r="AA400" s="9"/>
      <c r="AB400" s="9"/>
      <c r="AG400" s="1" t="s">
        <v>0</v>
      </c>
      <c r="CF400">
        <f>SUM(CF399+1)</f>
        <v>369</v>
      </c>
      <c r="CG400" s="22" t="str">
        <f>IF(CM399&lt;1,"",$CJ$7)</f>
        <v/>
      </c>
      <c r="CH400" s="21" t="str">
        <f>IF(CM399&lt;1,"",(CM399*(CG400*30)/360))</f>
        <v/>
      </c>
      <c r="CI400" s="5" t="str">
        <f>IF(CM399&lt;1,"",$CJ$9)</f>
        <v/>
      </c>
      <c r="CJ400" s="21" t="str">
        <f>IF(CM399&lt;1,"",$CJ$12)</f>
        <v/>
      </c>
      <c r="CK400" s="21">
        <f>IF(CM399&lt;1,0,CK388)</f>
        <v>0</v>
      </c>
      <c r="CL400" s="21">
        <f>IF(CM399&lt;1,0,(CI400+CJ400+CK400)-CH400)</f>
        <v>0</v>
      </c>
      <c r="CM400" s="21">
        <f>IF(CM399-CL400&lt;1,0,CM399-CL400)</f>
        <v>0</v>
      </c>
      <c r="CO400" s="4">
        <f>(CR399*($CO$36*13.85))/360</f>
        <v>579.62968438448991</v>
      </c>
      <c r="CP400" s="5">
        <f>$D$38/2</f>
        <v>1342.0540575303476</v>
      </c>
      <c r="CQ400" s="5">
        <f>CP400-CO400</f>
        <v>762.42437314585766</v>
      </c>
      <c r="CR400" s="4">
        <f>IF(CR399-CQ400&lt;0,0,CR399-CQ400)</f>
        <v>300561.31046933267</v>
      </c>
      <c r="CS400" s="6">
        <f>IF(CR399&lt;1,"",CS399+1)</f>
        <v>363</v>
      </c>
    </row>
    <row r="401" spans="1:97" hidden="1" x14ac:dyDescent="0.25">
      <c r="A401" s="6"/>
      <c r="B401" s="20" t="str">
        <f>IF(M400&lt;1,"",$E$7)</f>
        <v/>
      </c>
      <c r="C401" s="17">
        <f>IF(M400&lt;1,0,(M400*(B401*30)/360))</f>
        <v>0</v>
      </c>
      <c r="D401" s="19">
        <f>IF(M400 &gt; 1, IF(M400-D400&lt;1,(M400+C401),$E$9), 0)</f>
        <v>0</v>
      </c>
      <c r="E401" s="17">
        <f>IF(D401&lt;M400,IF(M400&lt;1,"",$E$16),IF(D401&lt;E400,0,D401-(M400+C401)))</f>
        <v>0</v>
      </c>
      <c r="F401" s="17"/>
      <c r="G401" s="17"/>
      <c r="H401" s="17"/>
      <c r="I401" s="17"/>
      <c r="J401" s="17"/>
      <c r="K401" s="17">
        <f>IF(K389 &gt; 1, IF(M400&lt;$E$17,(M400-D401+C401),K389), 0)</f>
        <v>0</v>
      </c>
      <c r="L401" s="17">
        <f>IF(M400&lt;1,0,IF((D401+E401+K401)-C401&gt;=(M400),(M400),(D401+E401+K401)-C401))</f>
        <v>0</v>
      </c>
      <c r="M401" s="18">
        <f>IF(M400-L401&lt;1,0,M400-L401)</f>
        <v>0</v>
      </c>
      <c r="N401" s="17"/>
      <c r="Q401" s="7"/>
      <c r="R401" s="11"/>
      <c r="S401" s="14"/>
      <c r="T401" s="13"/>
      <c r="U401" s="10">
        <f>CM395</f>
        <v>0</v>
      </c>
      <c r="V401" s="9"/>
      <c r="W401" s="12">
        <f>SUM($C$38:C401)</f>
        <v>466278.92142185062</v>
      </c>
      <c r="X401" s="11"/>
      <c r="Y401" s="10">
        <f>SUM($CH$30:CH395)</f>
        <v>32940.465450647702</v>
      </c>
      <c r="Z401" s="9"/>
      <c r="AA401" s="9"/>
      <c r="AB401" s="9"/>
      <c r="AG401" s="1" t="s">
        <v>0</v>
      </c>
      <c r="CF401">
        <f>SUM(CF400+1)</f>
        <v>370</v>
      </c>
      <c r="CG401" s="22" t="str">
        <f>IF(CM400&lt;1,"",$CJ$7)</f>
        <v/>
      </c>
      <c r="CH401" s="21" t="str">
        <f>IF(CM400&lt;1,"",(CM400*(CG401*30)/360))</f>
        <v/>
      </c>
      <c r="CI401" s="5" t="str">
        <f>IF(CM400&lt;1,"",$CJ$9)</f>
        <v/>
      </c>
      <c r="CJ401" s="21" t="str">
        <f>IF(CM400&lt;1,"",$CJ$12)</f>
        <v/>
      </c>
      <c r="CK401" s="21">
        <f>IF(CM400&lt;1,0,CK389)</f>
        <v>0</v>
      </c>
      <c r="CL401" s="21">
        <f>IF(CM400&lt;1,0,(CI401+CJ401+CK401)-CH401)</f>
        <v>0</v>
      </c>
      <c r="CM401" s="21">
        <f>IF(CM400-CL401&lt;1,0,CM400-CL401)</f>
        <v>0</v>
      </c>
      <c r="CO401" s="4">
        <f>(CR400*($CO$36*13.85))/360</f>
        <v>578.16307638892465</v>
      </c>
      <c r="CP401" s="5">
        <f>$D$38/2</f>
        <v>1342.0540575303476</v>
      </c>
      <c r="CQ401" s="5">
        <f>CP401-CO401</f>
        <v>763.89098114142291</v>
      </c>
      <c r="CR401" s="4">
        <f>IF(CR400-CQ401&lt;0,0,CR400-CQ401)</f>
        <v>299797.41948819126</v>
      </c>
      <c r="CS401" s="6">
        <f>IF(CR400&lt;1,"",CS400+1)</f>
        <v>364</v>
      </c>
    </row>
    <row r="402" spans="1:97" hidden="1" x14ac:dyDescent="0.25">
      <c r="A402" s="6"/>
      <c r="B402" s="20" t="str">
        <f>IF(M401&lt;1,"",$E$7)</f>
        <v/>
      </c>
      <c r="C402" s="17">
        <f>IF(M401&lt;1,0,(M401*(B402*30)/360))</f>
        <v>0</v>
      </c>
      <c r="D402" s="19">
        <f>IF(M401 &gt; 1, IF(M401-D401&lt;1,(M401+C402),$E$9), 0)</f>
        <v>0</v>
      </c>
      <c r="E402" s="17">
        <f>IF(D402&lt;M401,IF(M401&lt;1,"",$E$16),IF(D402&lt;E401,0,D402-(M401+C402)))</f>
        <v>0</v>
      </c>
      <c r="F402" s="17"/>
      <c r="G402" s="17"/>
      <c r="H402" s="17"/>
      <c r="I402" s="17"/>
      <c r="J402" s="17"/>
      <c r="K402" s="17">
        <f>IF(K390 &gt; 1, IF(M401&lt;$E$17,(M401-D402+C402),K390), 0)</f>
        <v>0</v>
      </c>
      <c r="L402" s="17">
        <f>IF(M401&lt;1,0,IF((D402+E402+K402)-C402&gt;=(M401),(M401),(D402+E402+K402)-C402))</f>
        <v>0</v>
      </c>
      <c r="M402" s="18">
        <f>IF(M401-L402&lt;1,0,M401-L402)</f>
        <v>0</v>
      </c>
      <c r="N402" s="17"/>
      <c r="Q402" s="7"/>
      <c r="R402" s="11"/>
      <c r="S402" s="14"/>
      <c r="T402" s="13"/>
      <c r="U402" s="10">
        <f>CM396</f>
        <v>0</v>
      </c>
      <c r="V402" s="9"/>
      <c r="W402" s="12">
        <f>SUM($C$38:C402)</f>
        <v>466278.92142185062</v>
      </c>
      <c r="X402" s="11"/>
      <c r="Y402" s="10">
        <f>SUM($CH$30:CH396)</f>
        <v>32940.465450647702</v>
      </c>
      <c r="Z402" s="9"/>
      <c r="AA402" s="9"/>
      <c r="AB402" s="9"/>
      <c r="AG402" s="1" t="s">
        <v>0</v>
      </c>
      <c r="CF402">
        <f>SUM(CF401+1)</f>
        <v>371</v>
      </c>
      <c r="CG402" s="22" t="str">
        <f>IF(CM401&lt;1,"",$CJ$7)</f>
        <v/>
      </c>
      <c r="CH402" s="21" t="str">
        <f>IF(CM401&lt;1,"",(CM401*(CG402*30)/360))</f>
        <v/>
      </c>
      <c r="CI402" s="5" t="str">
        <f>IF(CM401&lt;1,"",$CJ$9)</f>
        <v/>
      </c>
      <c r="CJ402" s="21" t="str">
        <f>IF(CM401&lt;1,"",$CJ$12)</f>
        <v/>
      </c>
      <c r="CK402" s="21">
        <f>IF(CM401&lt;1,0,CK390)</f>
        <v>0</v>
      </c>
      <c r="CL402" s="21">
        <f>IF(CM401&lt;1,0,(CI402+CJ402+CK402)-CH402)</f>
        <v>0</v>
      </c>
      <c r="CM402" s="21">
        <f>IF(CM401-CL402&lt;1,0,CM401-CL402)</f>
        <v>0</v>
      </c>
      <c r="CO402" s="4">
        <f>(CR401*($CO$36*13.85))/360</f>
        <v>576.69364720992348</v>
      </c>
      <c r="CP402" s="5">
        <f>$D$38/2</f>
        <v>1342.0540575303476</v>
      </c>
      <c r="CQ402" s="5">
        <f>CP402-CO402</f>
        <v>765.36041032042408</v>
      </c>
      <c r="CR402" s="4">
        <f>IF(CR401-CQ402&lt;0,0,CR401-CQ402)</f>
        <v>299032.05907787086</v>
      </c>
      <c r="CS402" s="6">
        <f>IF(CR401&lt;1,"",CS401+1)</f>
        <v>365</v>
      </c>
    </row>
    <row r="403" spans="1:97" hidden="1" x14ac:dyDescent="0.25">
      <c r="A403" s="6"/>
      <c r="B403" s="20" t="str">
        <f>IF(M402&lt;1,"",$E$7)</f>
        <v/>
      </c>
      <c r="C403" s="17">
        <f>IF(M402&lt;1,0,(M402*(B403*30)/360))</f>
        <v>0</v>
      </c>
      <c r="D403" s="19">
        <f>IF(M402 &gt; 1, IF(M402-D402&lt;1,(M402+C403),$E$9), 0)</f>
        <v>0</v>
      </c>
      <c r="E403" s="17">
        <f>IF(D403&lt;M402,IF(M402&lt;1,"",$E$16),IF(D403&lt;E402,0,D403-(M402+C403)))</f>
        <v>0</v>
      </c>
      <c r="F403" s="17"/>
      <c r="G403" s="17"/>
      <c r="H403" s="17"/>
      <c r="I403" s="17"/>
      <c r="J403" s="17"/>
      <c r="K403" s="17">
        <f>IF(K391 &gt; 1, IF(M402&lt;$E$17,(M402-D403+C403),K391), 0)</f>
        <v>0</v>
      </c>
      <c r="L403" s="17">
        <f>IF(M402&lt;1,0,IF((D403+E403+K403)-C403&gt;=(M402),(M402),(D403+E403+K403)-C403))</f>
        <v>0</v>
      </c>
      <c r="M403" s="18">
        <f>IF(M402-L403&lt;1,0,M402-L403)</f>
        <v>0</v>
      </c>
      <c r="N403" s="17"/>
      <c r="Q403" s="7"/>
      <c r="R403" s="11"/>
      <c r="S403" s="14"/>
      <c r="T403" s="13"/>
      <c r="U403" s="10">
        <f>CM397</f>
        <v>0</v>
      </c>
      <c r="V403" s="9"/>
      <c r="W403" s="12">
        <f>SUM($C$38:C403)</f>
        <v>466278.92142185062</v>
      </c>
      <c r="X403" s="11"/>
      <c r="Y403" s="10">
        <f>SUM($CH$30:CH397)</f>
        <v>32940.465450647702</v>
      </c>
      <c r="Z403" s="9"/>
      <c r="AA403" s="9"/>
      <c r="AB403" s="9"/>
      <c r="AG403" s="1" t="s">
        <v>0</v>
      </c>
      <c r="CF403">
        <f>SUM(CF402+1)</f>
        <v>372</v>
      </c>
      <c r="CG403" s="22" t="str">
        <f>IF(CM402&lt;1,"",$CJ$7)</f>
        <v/>
      </c>
      <c r="CH403" s="21" t="str">
        <f>IF(CM402&lt;1,"",(CM402*(CG403*30)/360))</f>
        <v/>
      </c>
      <c r="CI403" s="5" t="str">
        <f>IF(CM402&lt;1,"",$CJ$9)</f>
        <v/>
      </c>
      <c r="CJ403" s="21" t="str">
        <f>IF(CM402&lt;1,"",$CJ$12)</f>
        <v/>
      </c>
      <c r="CK403" s="21">
        <f>IF(CM402&lt;1,0,CK391)</f>
        <v>0</v>
      </c>
      <c r="CL403" s="21">
        <f>IF(CM402&lt;1,0,(CI403+CJ403+CK403)-CH403)</f>
        <v>0</v>
      </c>
      <c r="CM403" s="21">
        <f>IF(CM402-CL403&lt;1,0,CM402-CL403)</f>
        <v>0</v>
      </c>
      <c r="CO403" s="4">
        <f>(CR402*($CO$36*13.85))/360</f>
        <v>575.22139142062656</v>
      </c>
      <c r="CP403" s="5">
        <f>$D$38/2</f>
        <v>1342.0540575303476</v>
      </c>
      <c r="CQ403" s="5">
        <f>CP403-CO403</f>
        <v>766.832666109721</v>
      </c>
      <c r="CR403" s="4">
        <f>IF(CR402-CQ403&lt;0,0,CR402-CQ403)</f>
        <v>298265.22641176113</v>
      </c>
      <c r="CS403" s="6">
        <f>IF(CR402&lt;1,"",CS402+1)</f>
        <v>366</v>
      </c>
    </row>
    <row r="404" spans="1:97" hidden="1" x14ac:dyDescent="0.25">
      <c r="A404" s="6"/>
      <c r="B404" s="20" t="str">
        <f>IF(M403&lt;1,"",$E$7)</f>
        <v/>
      </c>
      <c r="C404" s="17">
        <f>IF(M403&lt;1,0,(M403*(B404*30)/360))</f>
        <v>0</v>
      </c>
      <c r="D404" s="19">
        <f>IF(M403 &gt; 1, IF(M403-D403&lt;1,(M403+C404),$E$9), 0)</f>
        <v>0</v>
      </c>
      <c r="E404" s="17">
        <f>IF(D404&lt;M403,IF(M403&lt;1,"",$E$16),IF(D404&lt;E403,0,D404-(M403+C404)))</f>
        <v>0</v>
      </c>
      <c r="F404" s="17"/>
      <c r="G404" s="17"/>
      <c r="H404" s="17"/>
      <c r="I404" s="17"/>
      <c r="J404" s="17"/>
      <c r="K404" s="17">
        <f>IF(K392 &gt; 1, IF(M403&lt;$E$17,(M403-D404+C404),K392), 0)</f>
        <v>0</v>
      </c>
      <c r="L404" s="17">
        <f>IF(M403&lt;1,0,IF((D404+E404+K404)-C404&gt;=(M403),(M403),(D404+E404+K404)-C404))</f>
        <v>0</v>
      </c>
      <c r="M404" s="18">
        <f>IF(M403-L404&lt;1,0,M403-L404)</f>
        <v>0</v>
      </c>
      <c r="N404" s="17"/>
      <c r="Q404" s="7"/>
      <c r="R404" s="11"/>
      <c r="S404" s="14"/>
      <c r="T404" s="13"/>
      <c r="U404" s="10">
        <f>CM398</f>
        <v>0</v>
      </c>
      <c r="V404" s="9"/>
      <c r="W404" s="12">
        <f>SUM($C$38:C404)</f>
        <v>466278.92142185062</v>
      </c>
      <c r="X404" s="11"/>
      <c r="Y404" s="10">
        <f>SUM($CH$30:CH398)</f>
        <v>32940.465450647702</v>
      </c>
      <c r="Z404" s="9"/>
      <c r="AA404" s="9"/>
      <c r="AB404" s="9"/>
      <c r="AG404" s="1" t="s">
        <v>0</v>
      </c>
      <c r="CF404">
        <f>SUM(CF403+1)</f>
        <v>373</v>
      </c>
      <c r="CG404" s="22" t="str">
        <f>IF(CM403&lt;1,"",$CJ$7)</f>
        <v/>
      </c>
      <c r="CH404" s="21" t="str">
        <f>IF(CM403&lt;1,"",(CM403*(CG404*30)/360))</f>
        <v/>
      </c>
      <c r="CI404" s="5" t="str">
        <f>IF(CM403&lt;1,"",$CJ$9)</f>
        <v/>
      </c>
      <c r="CJ404" s="21" t="str">
        <f>IF(CM403&lt;1,"",$CJ$12)</f>
        <v/>
      </c>
      <c r="CK404" s="21">
        <f>IF(CM403&lt;1,0,CK392)</f>
        <v>0</v>
      </c>
      <c r="CL404" s="21">
        <f>IF(CM403&lt;1,0,(CI404+CJ404+CK404)-CH404)</f>
        <v>0</v>
      </c>
      <c r="CM404" s="21">
        <f>IF(CM403-CL404&lt;1,0,CM403-CL404)</f>
        <v>0</v>
      </c>
      <c r="CO404" s="4">
        <f>(CR403*($CO$36*13.85))/360</f>
        <v>573.74630358373497</v>
      </c>
      <c r="CP404" s="5">
        <f>$D$38/2</f>
        <v>1342.0540575303476</v>
      </c>
      <c r="CQ404" s="5">
        <f>CP404-CO404</f>
        <v>768.30775394661259</v>
      </c>
      <c r="CR404" s="4">
        <f>IF(CR403-CQ404&lt;0,0,CR403-CQ404)</f>
        <v>297496.9186578145</v>
      </c>
      <c r="CS404" s="6">
        <f>IF(CR403&lt;1,"",CS403+1)</f>
        <v>367</v>
      </c>
    </row>
    <row r="405" spans="1:97" hidden="1" x14ac:dyDescent="0.25">
      <c r="A405" s="6"/>
      <c r="B405" s="20" t="str">
        <f>IF(M404&lt;1,"",$E$7)</f>
        <v/>
      </c>
      <c r="C405" s="17">
        <f>IF(M404&lt;1,0,(M404*(B405*30)/360))</f>
        <v>0</v>
      </c>
      <c r="D405" s="19">
        <f>IF(M404 &gt; 1, IF(M404-D404&lt;1,(M404+C405),$E$9), 0)</f>
        <v>0</v>
      </c>
      <c r="E405" s="17">
        <f>IF(D405&lt;M404,IF(M404&lt;1,"",$E$16),IF(D405&lt;E404,0,D405-(M404+C405)))</f>
        <v>0</v>
      </c>
      <c r="F405" s="17"/>
      <c r="G405" s="17"/>
      <c r="H405" s="17"/>
      <c r="I405" s="17"/>
      <c r="J405" s="17"/>
      <c r="K405" s="17">
        <f>IF(K393 &gt; 1, IF(M404&lt;$E$17,(M404-D405+C405),K393), 0)</f>
        <v>0</v>
      </c>
      <c r="L405" s="17">
        <f>IF(M404&lt;1,0,IF((D405+E405+K405)-C405&gt;=(M404),(M404),(D405+E405+K405)-C405))</f>
        <v>0</v>
      </c>
      <c r="M405" s="18">
        <f>IF(M404-L405&lt;1,0,M404-L405)</f>
        <v>0</v>
      </c>
      <c r="N405" s="17"/>
      <c r="Q405" s="7"/>
      <c r="R405" s="11"/>
      <c r="S405" s="14"/>
      <c r="T405" s="13"/>
      <c r="U405" s="10">
        <f>CM399</f>
        <v>0</v>
      </c>
      <c r="V405" s="9"/>
      <c r="W405" s="12">
        <f>SUM($C$38:C405)</f>
        <v>466278.92142185062</v>
      </c>
      <c r="X405" s="11"/>
      <c r="Y405" s="10">
        <f>SUM($CH$30:CH399)</f>
        <v>32940.465450647702</v>
      </c>
      <c r="Z405" s="9"/>
      <c r="AA405" s="9"/>
      <c r="AB405" s="9"/>
      <c r="AG405" s="1" t="s">
        <v>0</v>
      </c>
      <c r="CF405">
        <f>SUM(CF404+1)</f>
        <v>374</v>
      </c>
      <c r="CG405" s="22" t="str">
        <f>IF(CM404&lt;1,"",$CJ$7)</f>
        <v/>
      </c>
      <c r="CH405" s="21" t="str">
        <f>IF(CM404&lt;1,"",(CM404*(CG405*30)/360))</f>
        <v/>
      </c>
      <c r="CI405" s="5" t="str">
        <f>IF(CM404&lt;1,"",$CJ$9)</f>
        <v/>
      </c>
      <c r="CJ405" s="21" t="str">
        <f>IF(CM404&lt;1,"",$CJ$12)</f>
        <v/>
      </c>
      <c r="CK405" s="21">
        <f>IF(CM404&lt;1,0,CK393)</f>
        <v>0</v>
      </c>
      <c r="CL405" s="21">
        <f>IF(CM404&lt;1,0,(CI405+CJ405+CK405)-CH405)</f>
        <v>0</v>
      </c>
      <c r="CM405" s="21">
        <f>IF(CM404-CL405&lt;1,0,CM404-CL405)</f>
        <v>0</v>
      </c>
      <c r="CO405" s="4">
        <f>(CR404*($CO$36*13.85))/360</f>
        <v>572.26837825149039</v>
      </c>
      <c r="CP405" s="5">
        <f>$D$38/2</f>
        <v>1342.0540575303476</v>
      </c>
      <c r="CQ405" s="5">
        <f>CP405-CO405</f>
        <v>769.78567927885717</v>
      </c>
      <c r="CR405" s="4">
        <f>IF(CR404-CQ405&lt;0,0,CR404-CQ405)</f>
        <v>296727.13297853566</v>
      </c>
      <c r="CS405" s="6">
        <f>IF(CR404&lt;1,"",CS404+1)</f>
        <v>368</v>
      </c>
    </row>
    <row r="406" spans="1:97" hidden="1" x14ac:dyDescent="0.25">
      <c r="A406" s="6"/>
      <c r="B406" s="20" t="str">
        <f>IF(M405&lt;1,"",$E$7)</f>
        <v/>
      </c>
      <c r="C406" s="17">
        <f>IF(M405&lt;1,0,(M405*(B406*30)/360))</f>
        <v>0</v>
      </c>
      <c r="D406" s="19">
        <f>IF(M405 &gt; 1, IF(M405-D405&lt;1,(M405+C406),$E$9), 0)</f>
        <v>0</v>
      </c>
      <c r="E406" s="17">
        <f>IF(D406&lt;M405,IF(M405&lt;1,"",$E$16),IF(D406&lt;E405,0,D406-(M405+C406)))</f>
        <v>0</v>
      </c>
      <c r="F406" s="17"/>
      <c r="G406" s="17"/>
      <c r="H406" s="17"/>
      <c r="I406" s="17"/>
      <c r="J406" s="17"/>
      <c r="K406" s="17">
        <f>IF(K394 &gt; 1, IF(M405&lt;$E$17,(M405-D406+C406),K394), 0)</f>
        <v>0</v>
      </c>
      <c r="L406" s="17">
        <f>IF(M405&lt;1,0,IF((D406+E406+K406)-C406&gt;=(M405),(M405),(D406+E406+K406)-C406))</f>
        <v>0</v>
      </c>
      <c r="M406" s="18">
        <f>IF(M405-L406&lt;1,0,M405-L406)</f>
        <v>0</v>
      </c>
      <c r="N406" s="17"/>
      <c r="Q406" s="7"/>
      <c r="R406" s="11"/>
      <c r="S406" s="14"/>
      <c r="T406" s="13"/>
      <c r="U406" s="10">
        <f>CM400</f>
        <v>0</v>
      </c>
      <c r="V406" s="9"/>
      <c r="W406" s="12">
        <f>SUM($C$38:C406)</f>
        <v>466278.92142185062</v>
      </c>
      <c r="X406" s="11"/>
      <c r="Y406" s="10">
        <f>SUM($CH$30:CH400)</f>
        <v>32940.465450647702</v>
      </c>
      <c r="Z406" s="9"/>
      <c r="AA406" s="9"/>
      <c r="AB406" s="9"/>
      <c r="AG406" s="1" t="s">
        <v>0</v>
      </c>
      <c r="CF406">
        <f>SUM(CF405+1)</f>
        <v>375</v>
      </c>
      <c r="CG406" s="22" t="str">
        <f>IF(CM405&lt;1,"",$CJ$7)</f>
        <v/>
      </c>
      <c r="CH406" s="21" t="str">
        <f>IF(CM405&lt;1,"",(CM405*(CG406*30)/360))</f>
        <v/>
      </c>
      <c r="CI406" s="5" t="str">
        <f>IF(CM405&lt;1,"",$CJ$9)</f>
        <v/>
      </c>
      <c r="CJ406" s="21" t="str">
        <f>IF(CM405&lt;1,"",$CJ$12)</f>
        <v/>
      </c>
      <c r="CK406" s="21">
        <f>IF(CM405&lt;1,0,CK394)</f>
        <v>0</v>
      </c>
      <c r="CL406" s="21">
        <f>IF(CM405&lt;1,0,(CI406+CJ406+CK406)-CH406)</f>
        <v>0</v>
      </c>
      <c r="CM406" s="21">
        <f>IF(CM405-CL406&lt;1,0,CM405-CL406)</f>
        <v>0</v>
      </c>
      <c r="CO406" s="4">
        <f>(CR405*($CO$36*13.85))/360</f>
        <v>570.78760996565541</v>
      </c>
      <c r="CP406" s="5">
        <f>$D$38/2</f>
        <v>1342.0540575303476</v>
      </c>
      <c r="CQ406" s="5">
        <f>CP406-CO406</f>
        <v>771.26644756469216</v>
      </c>
      <c r="CR406" s="4">
        <f>IF(CR405-CQ406&lt;0,0,CR405-CQ406)</f>
        <v>295955.86653097096</v>
      </c>
      <c r="CS406" s="6">
        <f>IF(CR405&lt;1,"",CS405+1)</f>
        <v>369</v>
      </c>
    </row>
    <row r="407" spans="1:97" hidden="1" x14ac:dyDescent="0.25">
      <c r="A407" s="6"/>
      <c r="B407" s="20" t="str">
        <f>IF(M406&lt;1,"",$E$7)</f>
        <v/>
      </c>
      <c r="C407" s="17">
        <f>IF(M406&lt;1,0,(M406*(B407*30)/360))</f>
        <v>0</v>
      </c>
      <c r="D407" s="19">
        <f>IF(M406 &gt; 1, IF(M406-D406&lt;1,(M406+C407),$E$9), 0)</f>
        <v>0</v>
      </c>
      <c r="E407" s="17">
        <f>IF(D407&lt;M406,IF(M406&lt;1,"",$E$16),IF(D407&lt;E406,0,D407-(M406+C407)))</f>
        <v>0</v>
      </c>
      <c r="F407" s="17"/>
      <c r="G407" s="17"/>
      <c r="H407" s="17"/>
      <c r="I407" s="17"/>
      <c r="J407" s="17"/>
      <c r="K407" s="17">
        <f>IF(K395 &gt; 1, IF(M406&lt;$E$17,(M406-D407+C407),K395), 0)</f>
        <v>0</v>
      </c>
      <c r="L407" s="17">
        <f>IF(M406&lt;1,0,IF((D407+E407+K407)-C407&gt;=(M406),(M406),(D407+E407+K407)-C407))</f>
        <v>0</v>
      </c>
      <c r="M407" s="18">
        <f>IF(M406-L407&lt;1,0,M406-L407)</f>
        <v>0</v>
      </c>
      <c r="N407" s="17"/>
      <c r="Q407" s="7"/>
      <c r="R407" s="11"/>
      <c r="S407" s="14"/>
      <c r="T407" s="13"/>
      <c r="U407" s="10">
        <f>CM401</f>
        <v>0</v>
      </c>
      <c r="V407" s="9"/>
      <c r="W407" s="12">
        <f>SUM($C$38:C407)</f>
        <v>466278.92142185062</v>
      </c>
      <c r="X407" s="11"/>
      <c r="Y407" s="10">
        <f>SUM($CH$30:CH401)</f>
        <v>32940.465450647702</v>
      </c>
      <c r="Z407" s="9"/>
      <c r="AA407" s="9"/>
      <c r="AB407" s="9"/>
      <c r="AG407" s="1" t="s">
        <v>0</v>
      </c>
      <c r="CO407" s="4">
        <f>(CR406*($CO$36*13.85))/360</f>
        <v>569.30399325749272</v>
      </c>
      <c r="CP407" s="5">
        <f>$D$38/2</f>
        <v>1342.0540575303476</v>
      </c>
      <c r="CQ407" s="5">
        <f>CP407-CO407</f>
        <v>772.75006427285484</v>
      </c>
      <c r="CR407" s="4">
        <f>IF(CR406-CQ407&lt;0,0,CR406-CQ407)</f>
        <v>295183.11646669812</v>
      </c>
      <c r="CS407" s="6">
        <f>IF(CR406&lt;1,"",CS406+1)</f>
        <v>370</v>
      </c>
    </row>
    <row r="408" spans="1:97" hidden="1" x14ac:dyDescent="0.25">
      <c r="A408" s="6"/>
      <c r="B408" s="20" t="str">
        <f>IF(M407&lt;1,"",$E$7)</f>
        <v/>
      </c>
      <c r="C408" s="17">
        <f>IF(M407&lt;1,0,(M407*(B408*30)/360))</f>
        <v>0</v>
      </c>
      <c r="D408" s="19">
        <f>IF(M407 &gt; 1, IF(M407-D407&lt;1,(M407+C408),$E$9), 0)</f>
        <v>0</v>
      </c>
      <c r="E408" s="17">
        <f>IF(D408&lt;M407,IF(M407&lt;1,"",$E$16),IF(D408&lt;E407,0,D408-(M407+C408)))</f>
        <v>0</v>
      </c>
      <c r="F408" s="17"/>
      <c r="G408" s="17"/>
      <c r="H408" s="17"/>
      <c r="I408" s="17"/>
      <c r="J408" s="17"/>
      <c r="K408" s="17">
        <f>IF(K396 &gt; 1, IF(M407&lt;$E$17,(M407-D408+C408),K396), 0)</f>
        <v>0</v>
      </c>
      <c r="L408" s="17">
        <f>IF(M407&lt;1,0,IF((D408+E408+K408)-C408&gt;=(M407),(M407),(D408+E408+K408)-C408))</f>
        <v>0</v>
      </c>
      <c r="M408" s="18">
        <f>IF(M407-L408&lt;1,0,M407-L408)</f>
        <v>0</v>
      </c>
      <c r="N408" s="17"/>
      <c r="Q408" s="7"/>
      <c r="R408" s="11"/>
      <c r="S408" s="14"/>
      <c r="T408" s="13"/>
      <c r="U408" s="10">
        <f>CM402</f>
        <v>0</v>
      </c>
      <c r="V408" s="9"/>
      <c r="W408" s="12">
        <f>SUM($C$38:C408)</f>
        <v>466278.92142185062</v>
      </c>
      <c r="X408" s="11"/>
      <c r="Y408" s="10">
        <f>SUM($CH$30:CH402)</f>
        <v>32940.465450647702</v>
      </c>
      <c r="Z408" s="9"/>
      <c r="AA408" s="9"/>
      <c r="AB408" s="9"/>
      <c r="AG408" s="1" t="s">
        <v>0</v>
      </c>
      <c r="CO408" s="4">
        <f>(CR407*($CO$36*13.85))/360</f>
        <v>567.8175226477457</v>
      </c>
      <c r="CP408" s="5">
        <f>$D$38/2</f>
        <v>1342.0540575303476</v>
      </c>
      <c r="CQ408" s="5">
        <f>CP408-CO408</f>
        <v>774.23653488260186</v>
      </c>
      <c r="CR408" s="4">
        <f>IF(CR407-CQ408&lt;0,0,CR407-CQ408)</f>
        <v>294408.87993181549</v>
      </c>
      <c r="CS408" s="6">
        <f>IF(CR407&lt;1,"",CS407+1)</f>
        <v>371</v>
      </c>
    </row>
    <row r="409" spans="1:97" hidden="1" x14ac:dyDescent="0.25">
      <c r="A409" s="6"/>
      <c r="B409" s="20" t="str">
        <f>IF(M408&lt;1,"",$E$7)</f>
        <v/>
      </c>
      <c r="C409" s="17">
        <f>IF(M408&lt;1,0,(M408*(B409*30)/360))</f>
        <v>0</v>
      </c>
      <c r="D409" s="19">
        <f>IF(M408 &gt; 1, IF(M408-D408&lt;1,(M408+C409),$E$9), 0)</f>
        <v>0</v>
      </c>
      <c r="E409" s="17">
        <f>IF(D409&lt;M408,IF(M408&lt;1,"",$E$16),IF(D409&lt;E408,0,D409-(M408+C409)))</f>
        <v>0</v>
      </c>
      <c r="F409" s="17"/>
      <c r="G409" s="17"/>
      <c r="H409" s="17"/>
      <c r="I409" s="17"/>
      <c r="J409" s="17"/>
      <c r="K409" s="17">
        <f>IF(K397 &gt; 1, IF(M408&lt;$E$17,(M408-D409+C409),K397), 0)</f>
        <v>0</v>
      </c>
      <c r="L409" s="17">
        <f>IF(M408&lt;1,0,IF((D409+E409+K409)-C409&gt;=(M408),(M408),(D409+E409+K409)-C409))</f>
        <v>0</v>
      </c>
      <c r="M409" s="18">
        <f>IF(M408-L409&lt;1,0,M408-L409)</f>
        <v>0</v>
      </c>
      <c r="N409" s="17"/>
      <c r="Q409" s="7"/>
      <c r="R409" s="11"/>
      <c r="S409" s="14"/>
      <c r="T409" s="13"/>
      <c r="U409" s="10">
        <f>CM403</f>
        <v>0</v>
      </c>
      <c r="V409" s="9"/>
      <c r="W409" s="12">
        <f>SUM($C$38:C409)</f>
        <v>466278.92142185062</v>
      </c>
      <c r="X409" s="11"/>
      <c r="Y409" s="10">
        <f>SUM($CH$30:CH403)</f>
        <v>32940.465450647702</v>
      </c>
      <c r="Z409" s="9"/>
      <c r="AA409" s="9"/>
      <c r="AB409" s="9"/>
      <c r="AG409" s="1" t="s">
        <v>0</v>
      </c>
      <c r="CO409" s="4">
        <f>(CR408*($CO$36*13.85))/360</f>
        <v>566.32819264661725</v>
      </c>
      <c r="CP409" s="5">
        <f>$D$38/2</f>
        <v>1342.0540575303476</v>
      </c>
      <c r="CQ409" s="5">
        <f>CP409-CO409</f>
        <v>775.72586488373031</v>
      </c>
      <c r="CR409" s="4">
        <f>IF(CR408-CQ409&lt;0,0,CR408-CQ409)</f>
        <v>293633.15406693175</v>
      </c>
      <c r="CS409" s="6">
        <f>IF(CR408&lt;1,"",CS408+1)</f>
        <v>372</v>
      </c>
    </row>
    <row r="410" spans="1:97" hidden="1" x14ac:dyDescent="0.25">
      <c r="A410" s="6"/>
      <c r="B410" s="20" t="str">
        <f>IF(M409&lt;1,"",$E$7)</f>
        <v/>
      </c>
      <c r="C410" s="17">
        <f>IF(M409&lt;1,0,(M409*(B410*30)/360))</f>
        <v>0</v>
      </c>
      <c r="D410" s="19">
        <f>IF(M409 &gt; 1, IF(M409-D409&lt;1,(M409+C410),$E$9), 0)</f>
        <v>0</v>
      </c>
      <c r="E410" s="17">
        <f>IF(D410&lt;M409,IF(M409&lt;1,"",$E$16),IF(D410&lt;E409,0,D410-(M409+C410)))</f>
        <v>0</v>
      </c>
      <c r="F410" s="17"/>
      <c r="G410" s="17"/>
      <c r="H410" s="17"/>
      <c r="I410" s="17"/>
      <c r="J410" s="17"/>
      <c r="K410" s="17">
        <f>IF(K398 &gt; 1, IF(M409&lt;$E$17,(M409-D410+C410),K398), 0)</f>
        <v>0</v>
      </c>
      <c r="L410" s="17">
        <f>IF(M409&lt;1,0,IF((D410+E410+K410)-C410&gt;=(M409),(M409),(D410+E410+K410)-C410))</f>
        <v>0</v>
      </c>
      <c r="M410" s="18">
        <f>IF(M409-L410&lt;1,0,M409-L410)</f>
        <v>0</v>
      </c>
      <c r="N410" s="17"/>
      <c r="Q410" s="7"/>
      <c r="R410" s="11"/>
      <c r="S410" s="14"/>
      <c r="T410" s="13"/>
      <c r="U410" s="10">
        <f>CM404</f>
        <v>0</v>
      </c>
      <c r="V410" s="9"/>
      <c r="W410" s="12">
        <f>SUM($C$38:C410)</f>
        <v>466278.92142185062</v>
      </c>
      <c r="X410" s="11"/>
      <c r="Y410" s="10">
        <f>SUM($CH$30:CH404)</f>
        <v>32940.465450647702</v>
      </c>
      <c r="Z410" s="9"/>
      <c r="AA410" s="9"/>
      <c r="AB410" s="9"/>
      <c r="AG410" s="1" t="s">
        <v>0</v>
      </c>
      <c r="CO410" s="4">
        <f>(CR409*($CO$36*13.85))/360</f>
        <v>564.83599775375069</v>
      </c>
      <c r="CP410" s="5">
        <f>$D$38/2</f>
        <v>1342.0540575303476</v>
      </c>
      <c r="CQ410" s="5">
        <f>CP410-CO410</f>
        <v>777.21805977659687</v>
      </c>
      <c r="CR410" s="4">
        <f>IF(CR409-CQ410&lt;0,0,CR409-CQ410)</f>
        <v>292855.93600715516</v>
      </c>
      <c r="CS410" s="6">
        <f>IF(CR409&lt;1,"",CS409+1)</f>
        <v>373</v>
      </c>
    </row>
    <row r="411" spans="1:97" hidden="1" x14ac:dyDescent="0.25">
      <c r="A411" s="6"/>
      <c r="B411" s="20" t="str">
        <f>IF(M410&lt;1,"",$E$7)</f>
        <v/>
      </c>
      <c r="C411" s="17">
        <f>IF(M410&lt;1,0,(M410*(B411*30)/360))</f>
        <v>0</v>
      </c>
      <c r="D411" s="19">
        <f>IF(M410 &gt; 1, IF(M410-D410&lt;1,(M410+C411),$E$9), 0)</f>
        <v>0</v>
      </c>
      <c r="E411" s="17">
        <f>IF(D411&lt;M410,IF(M410&lt;1,"",$E$16),IF(D411&lt;E410,0,D411-(M410+C411)))</f>
        <v>0</v>
      </c>
      <c r="F411" s="17"/>
      <c r="G411" s="17"/>
      <c r="H411" s="17"/>
      <c r="I411" s="17"/>
      <c r="J411" s="17"/>
      <c r="K411" s="17">
        <f>IF(K399 &gt; 1, IF(M410&lt;$E$17,(M410-D411+C411),K399), 0)</f>
        <v>0</v>
      </c>
      <c r="L411" s="17">
        <f>IF(M410&lt;1,0,IF((D411+E411+K411)-C411&gt;=(M410),(M410),(D411+E411+K411)-C411))</f>
        <v>0</v>
      </c>
      <c r="M411" s="18">
        <f>IF(M410-L411&lt;1,0,M410-L411)</f>
        <v>0</v>
      </c>
      <c r="N411" s="17"/>
      <c r="Q411" s="7"/>
      <c r="R411" s="11"/>
      <c r="S411" s="14"/>
      <c r="T411" s="13"/>
      <c r="U411" s="10">
        <f>CM405</f>
        <v>0</v>
      </c>
      <c r="V411" s="9"/>
      <c r="W411" s="12">
        <f>SUM($C$38:C411)</f>
        <v>466278.92142185062</v>
      </c>
      <c r="X411" s="11"/>
      <c r="Y411" s="10">
        <f>SUM($CH$30:CH405)</f>
        <v>32940.465450647702</v>
      </c>
      <c r="Z411" s="9"/>
      <c r="AA411" s="9"/>
      <c r="AB411" s="9"/>
      <c r="AG411" s="1" t="s">
        <v>0</v>
      </c>
      <c r="CO411" s="4">
        <f>(CR410*($CO$36*13.85))/360</f>
        <v>563.34093245820816</v>
      </c>
      <c r="CP411" s="5">
        <f>$D$38/2</f>
        <v>1342.0540575303476</v>
      </c>
      <c r="CQ411" s="5">
        <f>CP411-CO411</f>
        <v>778.71312507213941</v>
      </c>
      <c r="CR411" s="4">
        <f>IF(CR410-CQ411&lt;0,0,CR410-CQ411)</f>
        <v>292077.22288208304</v>
      </c>
      <c r="CS411" s="6">
        <f>IF(CR410&lt;1,"",CS410+1)</f>
        <v>374</v>
      </c>
    </row>
    <row r="412" spans="1:97" hidden="1" x14ac:dyDescent="0.25">
      <c r="A412" s="6"/>
      <c r="B412" s="20" t="str">
        <f>IF(M411&lt;1,"",$E$7)</f>
        <v/>
      </c>
      <c r="C412" s="17">
        <f>IF(M411&lt;1,0,(M411*(B412*30)/360))</f>
        <v>0</v>
      </c>
      <c r="D412" s="19">
        <f>IF(M411 &gt; 1, IF(M411-D411&lt;1,(M411+C412),$E$9), 0)</f>
        <v>0</v>
      </c>
      <c r="E412" s="17">
        <f>IF(D412&lt;M411,IF(M411&lt;1,"",$E$16),IF(D412&lt;E411,0,D412-(M411+C412)))</f>
        <v>0</v>
      </c>
      <c r="F412" s="17"/>
      <c r="G412" s="17"/>
      <c r="H412" s="17"/>
      <c r="I412" s="17"/>
      <c r="J412" s="17"/>
      <c r="K412" s="17">
        <f>IF(K400 &gt; 1, IF(M411&lt;$E$17,(M411-D412+C412),K400), 0)</f>
        <v>0</v>
      </c>
      <c r="L412" s="17">
        <f>IF(M411&lt;1,0,IF((D412+E412+K412)-C412&gt;=(M411),(M411),(D412+E412+K412)-C412))</f>
        <v>0</v>
      </c>
      <c r="M412" s="18">
        <f>IF(M411-L412&lt;1,0,M411-L412)</f>
        <v>0</v>
      </c>
      <c r="N412" s="17"/>
      <c r="Q412" s="7"/>
      <c r="R412" s="11"/>
      <c r="S412" s="14"/>
      <c r="T412" s="13"/>
      <c r="U412" s="10">
        <f>CM406</f>
        <v>0</v>
      </c>
      <c r="V412" s="9"/>
      <c r="W412" s="12">
        <f>SUM($C$38:C412)</f>
        <v>466278.92142185062</v>
      </c>
      <c r="X412" s="11"/>
      <c r="Y412" s="10">
        <f>SUM($CH$30:CH406)</f>
        <v>32940.465450647702</v>
      </c>
      <c r="Z412" s="9"/>
      <c r="AA412" s="9"/>
      <c r="AB412" s="9"/>
      <c r="AG412" s="1" t="s">
        <v>0</v>
      </c>
      <c r="CO412" s="4">
        <f>(CR411*($CO$36*13.85))/360</f>
        <v>561.84299123845142</v>
      </c>
      <c r="CP412" s="5">
        <f>$D$38/2</f>
        <v>1342.0540575303476</v>
      </c>
      <c r="CQ412" s="5">
        <f>CP412-CO412</f>
        <v>780.21106629189615</v>
      </c>
      <c r="CR412" s="4">
        <f>IF(CR411-CQ412&lt;0,0,CR411-CQ412)</f>
        <v>291297.01181579113</v>
      </c>
      <c r="CS412" s="6">
        <f>IF(CR411&lt;1,"",CS411+1)</f>
        <v>375</v>
      </c>
    </row>
    <row r="413" spans="1:97" hidden="1" x14ac:dyDescent="0.25">
      <c r="A413" s="16"/>
      <c r="B413" s="16"/>
      <c r="C413" s="15"/>
      <c r="D413" s="16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Q413" s="7"/>
      <c r="R413" s="11"/>
      <c r="S413" s="14"/>
      <c r="T413" s="13"/>
      <c r="V413" s="9"/>
      <c r="W413" s="12">
        <f>SUM($C$38:C413)</f>
        <v>466278.92142185062</v>
      </c>
      <c r="X413" s="11"/>
      <c r="Y413" s="10">
        <f>SUM($CH$30:CH407)</f>
        <v>32940.465450647702</v>
      </c>
      <c r="Z413" s="9"/>
      <c r="AA413" s="9"/>
      <c r="AB413" s="9"/>
      <c r="AG413" s="1" t="s">
        <v>0</v>
      </c>
      <c r="CO413" s="4">
        <f>(CR412*($CO$36*13.85))/360</f>
        <v>560.34216856232047</v>
      </c>
      <c r="CP413" s="5">
        <f>$D$38/2</f>
        <v>1342.0540575303476</v>
      </c>
      <c r="CQ413" s="5">
        <f>CP413-CO413</f>
        <v>781.7118889680271</v>
      </c>
      <c r="CR413" s="4">
        <f>IF(CR412-CQ413&lt;0,0,CR412-CQ413)</f>
        <v>290515.29992682312</v>
      </c>
      <c r="CS413" s="6">
        <f>IF(CR412&lt;1,"",CS412+1)</f>
        <v>376</v>
      </c>
    </row>
    <row r="414" spans="1:97" x14ac:dyDescent="0.25">
      <c r="A414" s="7"/>
      <c r="B414" s="7"/>
      <c r="C414" s="7"/>
      <c r="D414" s="7"/>
      <c r="E414" s="7" t="s">
        <v>0</v>
      </c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8"/>
      <c r="T414" s="8"/>
      <c r="U414" s="7"/>
      <c r="V414" s="7"/>
      <c r="W414" s="7"/>
      <c r="X414" s="7"/>
      <c r="Y414" s="7"/>
      <c r="Z414" s="7"/>
      <c r="AA414" s="7"/>
      <c r="AB414" s="7"/>
      <c r="CO414" s="4">
        <f>(CR413*($CO$36*13.85))/360</f>
        <v>558.83845888701387</v>
      </c>
      <c r="CP414" s="5">
        <f>$D$38/2</f>
        <v>1342.0540575303476</v>
      </c>
      <c r="CQ414" s="5">
        <f>CP414-CO414</f>
        <v>783.21559864333369</v>
      </c>
      <c r="CR414" s="4">
        <f>IF(CR413-CQ414&lt;0,0,CR413-CQ414)</f>
        <v>289732.08432817977</v>
      </c>
      <c r="CS414" s="6">
        <f>IF(CR413&lt;1,"",CS413+1)</f>
        <v>377</v>
      </c>
    </row>
    <row r="415" spans="1:97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7"/>
      <c r="V415" s="7"/>
      <c r="W415" s="7"/>
      <c r="X415" s="7"/>
      <c r="Y415" s="7"/>
      <c r="Z415" s="7"/>
      <c r="AA415" s="7"/>
      <c r="AB415" s="7"/>
      <c r="CO415" s="4">
        <f>(CR414*($CO$36*13.85))/360</f>
        <v>557.33185665906797</v>
      </c>
      <c r="CP415" s="5">
        <f>$D$38/2</f>
        <v>1342.0540575303476</v>
      </c>
      <c r="CQ415" s="5">
        <f>CP415-CO415</f>
        <v>784.7222008712796</v>
      </c>
      <c r="CR415" s="4">
        <f>IF(CR414-CQ415&lt;0,0,CR414-CQ415)</f>
        <v>288947.3621273085</v>
      </c>
      <c r="CS415" s="6">
        <f>IF(CR414&lt;1,"",CS414+1)</f>
        <v>378</v>
      </c>
    </row>
    <row r="416" spans="1:97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8"/>
      <c r="T416" s="8"/>
      <c r="U416" s="7"/>
      <c r="V416" s="7"/>
      <c r="W416" s="7"/>
      <c r="X416" s="7"/>
      <c r="Y416" s="7"/>
      <c r="Z416" s="7"/>
      <c r="AA416" s="7"/>
      <c r="AB416" s="7"/>
      <c r="CO416" s="4">
        <f>(CR415*($CO$36*13.85))/360</f>
        <v>555.8223563143365</v>
      </c>
      <c r="CP416" s="5">
        <f>$D$38/2</f>
        <v>1342.0540575303476</v>
      </c>
      <c r="CQ416" s="5">
        <f>CP416-CO416</f>
        <v>786.23170121601106</v>
      </c>
      <c r="CR416" s="4">
        <f>IF(CR415-CQ416&lt;0,0,CR415-CQ416)</f>
        <v>288161.13042609248</v>
      </c>
      <c r="CS416" s="6">
        <f>IF(CR415&lt;1,"",CS415+1)</f>
        <v>379</v>
      </c>
    </row>
    <row r="417" spans="1:97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8"/>
      <c r="T417" s="8"/>
      <c r="U417" s="7"/>
      <c r="V417" s="7"/>
      <c r="W417" s="7"/>
      <c r="X417" s="7"/>
      <c r="Y417" s="7"/>
      <c r="Z417" s="7"/>
      <c r="AA417" s="7"/>
      <c r="AB417" s="7"/>
      <c r="CO417" s="4">
        <f>(CR416*($CO$36*13.85))/360</f>
        <v>554.30995227796961</v>
      </c>
      <c r="CP417" s="5">
        <f>$D$38/2</f>
        <v>1342.0540575303476</v>
      </c>
      <c r="CQ417" s="5">
        <f>CP417-CO417</f>
        <v>787.74410525237795</v>
      </c>
      <c r="CR417" s="4">
        <f>IF(CR416-CQ417&lt;0,0,CR416-CQ417)</f>
        <v>287373.3863208401</v>
      </c>
      <c r="CS417" s="6">
        <f>IF(CR416&lt;1,"",CS416+1)</f>
        <v>380</v>
      </c>
    </row>
    <row r="418" spans="1:97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8"/>
      <c r="T418" s="8"/>
      <c r="U418" s="7"/>
      <c r="V418" s="7"/>
      <c r="W418" s="7"/>
      <c r="X418" s="7"/>
      <c r="Y418" s="7"/>
      <c r="Z418" s="7"/>
      <c r="AA418" s="7"/>
      <c r="AB418" s="7"/>
      <c r="CO418" s="4">
        <f>(CR417*($CO$36*13.85))/360</f>
        <v>552.79463896439381</v>
      </c>
      <c r="CP418" s="5">
        <f>$D$38/2</f>
        <v>1342.0540575303476</v>
      </c>
      <c r="CQ418" s="5">
        <f>CP418-CO418</f>
        <v>789.25941856595375</v>
      </c>
      <c r="CR418" s="4">
        <f>IF(CR417-CQ418&lt;0,0,CR417-CQ418)</f>
        <v>286584.12690227415</v>
      </c>
      <c r="CS418" s="6">
        <f>IF(CR417&lt;1,"",CS417+1)</f>
        <v>381</v>
      </c>
    </row>
    <row r="419" spans="1:97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8"/>
      <c r="T419" s="8"/>
      <c r="U419" s="7"/>
      <c r="V419" s="7"/>
      <c r="W419" s="7"/>
      <c r="X419" s="7"/>
      <c r="Y419" s="7"/>
      <c r="Z419" s="7"/>
      <c r="AA419" s="7"/>
      <c r="AB419" s="7"/>
      <c r="CO419" s="4">
        <f>(CR418*($CO$36*13.85))/360</f>
        <v>551.27641077729118</v>
      </c>
      <c r="CP419" s="5">
        <f>$D$38/2</f>
        <v>1342.0540575303476</v>
      </c>
      <c r="CQ419" s="5">
        <f>CP419-CO419</f>
        <v>790.77764675305639</v>
      </c>
      <c r="CR419" s="4">
        <f>IF(CR418-CQ419&lt;0,0,CR418-CQ419)</f>
        <v>285793.34925552108</v>
      </c>
      <c r="CS419" s="6">
        <f>IF(CR418&lt;1,"",CS418+1)</f>
        <v>382</v>
      </c>
    </row>
    <row r="420" spans="1:97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8"/>
      <c r="T420" s="8"/>
      <c r="U420" s="7"/>
      <c r="V420" s="7"/>
      <c r="W420" s="7"/>
      <c r="X420" s="7"/>
      <c r="Y420" s="7"/>
      <c r="Z420" s="7"/>
      <c r="AA420" s="7"/>
      <c r="AB420" s="7"/>
      <c r="CO420" s="4">
        <f>(CR419*($CO$36*13.85))/360</f>
        <v>549.75526210957878</v>
      </c>
      <c r="CP420" s="5">
        <f>$D$38/2</f>
        <v>1342.0540575303476</v>
      </c>
      <c r="CQ420" s="5">
        <f>CP420-CO420</f>
        <v>792.29879542076878</v>
      </c>
      <c r="CR420" s="4">
        <f>IF(CR419-CQ420&lt;0,0,CR419-CQ420)</f>
        <v>285001.05046010029</v>
      </c>
      <c r="CS420" s="6">
        <f>IF(CR419&lt;1,"",CS419+1)</f>
        <v>383</v>
      </c>
    </row>
    <row r="421" spans="1:97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8"/>
      <c r="T421" s="8"/>
      <c r="U421" s="7"/>
      <c r="V421" s="7"/>
      <c r="W421" s="7"/>
      <c r="X421" s="7"/>
      <c r="Y421" s="7"/>
      <c r="Z421" s="7"/>
      <c r="AA421" s="7"/>
      <c r="AB421" s="7"/>
      <c r="CO421" s="4">
        <f>(CR420*($CO$36*13.85))/360</f>
        <v>548.23118734338743</v>
      </c>
      <c r="CP421" s="5">
        <f>$D$38/2</f>
        <v>1342.0540575303476</v>
      </c>
      <c r="CQ421" s="5">
        <f>CP421-CO421</f>
        <v>793.82287018696013</v>
      </c>
      <c r="CR421" s="4">
        <f>IF(CR420-CQ421&lt;0,0,CR420-CQ421)</f>
        <v>284207.22758991335</v>
      </c>
      <c r="CS421" s="6">
        <f>IF(CR420&lt;1,"",CS420+1)</f>
        <v>384</v>
      </c>
    </row>
    <row r="422" spans="1:97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8"/>
      <c r="T422" s="8"/>
      <c r="U422" s="7"/>
      <c r="V422" s="7"/>
      <c r="W422" s="7"/>
      <c r="X422" s="7"/>
      <c r="Y422" s="7"/>
      <c r="Z422" s="7"/>
      <c r="AA422" s="7"/>
      <c r="AB422" s="7"/>
      <c r="CO422" s="4">
        <f>(CR421*($CO$36*13.85))/360</f>
        <v>546.70418085004167</v>
      </c>
      <c r="CP422" s="5">
        <f>$D$38/2</f>
        <v>1342.0540575303476</v>
      </c>
      <c r="CQ422" s="5">
        <f>CP422-CO422</f>
        <v>795.3498766803059</v>
      </c>
      <c r="CR422" s="4">
        <f>IF(CR421-CQ422&lt;0,0,CR421-CQ422)</f>
        <v>283411.87771323306</v>
      </c>
      <c r="CS422" s="6">
        <f>IF(CR421&lt;1,"",CS421+1)</f>
        <v>385</v>
      </c>
    </row>
    <row r="423" spans="1:97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8"/>
      <c r="T423" s="8"/>
      <c r="U423" s="7"/>
      <c r="V423" s="7"/>
      <c r="W423" s="7"/>
      <c r="X423" s="7"/>
      <c r="Y423" s="7"/>
      <c r="Z423" s="7"/>
      <c r="AA423" s="7"/>
      <c r="AB423" s="7"/>
      <c r="CO423" s="4">
        <f>(CR422*($CO$36*13.85))/360</f>
        <v>545.17423699003859</v>
      </c>
      <c r="CP423" s="5">
        <f>$D$38/2</f>
        <v>1342.0540575303476</v>
      </c>
      <c r="CQ423" s="5">
        <f>CP423-CO423</f>
        <v>796.87982054030897</v>
      </c>
      <c r="CR423" s="4">
        <f>IF(CR422-CQ423&lt;0,0,CR422-CQ423)</f>
        <v>282614.99789269274</v>
      </c>
      <c r="CS423" s="6">
        <f>IF(CR422&lt;1,"",CS422+1)</f>
        <v>386</v>
      </c>
    </row>
    <row r="424" spans="1:97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8"/>
      <c r="T424" s="8"/>
      <c r="U424" s="7"/>
      <c r="V424" s="7"/>
      <c r="W424" s="7"/>
      <c r="X424" s="7"/>
      <c r="Y424" s="7"/>
      <c r="Z424" s="7"/>
      <c r="AA424" s="7"/>
      <c r="AB424" s="7"/>
      <c r="CO424" s="4">
        <f>(CR423*($CO$36*13.85))/360</f>
        <v>543.64135011302699</v>
      </c>
      <c r="CP424" s="5">
        <f>$D$38/2</f>
        <v>1342.0540575303476</v>
      </c>
      <c r="CQ424" s="5">
        <f>CP424-CO424</f>
        <v>798.41270741732058</v>
      </c>
      <c r="CR424" s="4">
        <f>IF(CR423-CQ424&lt;0,0,CR423-CQ424)</f>
        <v>281816.58518527541</v>
      </c>
      <c r="CS424" s="6">
        <f>IF(CR423&lt;1,"",CS423+1)</f>
        <v>387</v>
      </c>
    </row>
    <row r="425" spans="1:97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8"/>
      <c r="T425" s="8"/>
      <c r="U425" s="7"/>
      <c r="V425" s="7"/>
      <c r="W425" s="7"/>
      <c r="X425" s="7"/>
      <c r="Y425" s="7"/>
      <c r="Z425" s="7"/>
      <c r="AA425" s="7"/>
      <c r="AB425" s="7"/>
      <c r="CO425" s="4">
        <f>(CR424*($CO$36*13.85))/360</f>
        <v>542.10551455778671</v>
      </c>
      <c r="CP425" s="5">
        <f>$D$38/2</f>
        <v>1342.0540575303476</v>
      </c>
      <c r="CQ425" s="5">
        <f>CP425-CO425</f>
        <v>799.94854297256086</v>
      </c>
      <c r="CR425" s="4">
        <f>IF(CR424-CQ425&lt;0,0,CR424-CQ425)</f>
        <v>281016.63664230285</v>
      </c>
      <c r="CS425" s="6">
        <f>IF(CR424&lt;1,"",CS424+1)</f>
        <v>388</v>
      </c>
    </row>
    <row r="426" spans="1:97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8"/>
      <c r="T426" s="8"/>
      <c r="U426" s="7"/>
      <c r="V426" s="7"/>
      <c r="W426" s="7"/>
      <c r="X426" s="7"/>
      <c r="Y426" s="7"/>
      <c r="Z426" s="7"/>
      <c r="AA426" s="7"/>
      <c r="AB426" s="7"/>
      <c r="CO426" s="4">
        <f>(CR425*($CO$36*13.85))/360</f>
        <v>540.56672465220754</v>
      </c>
      <c r="CP426" s="5">
        <f>$D$38/2</f>
        <v>1342.0540575303476</v>
      </c>
      <c r="CQ426" s="5">
        <f>CP426-CO426</f>
        <v>801.48733287814002</v>
      </c>
      <c r="CR426" s="4">
        <f>IF(CR425-CQ426&lt;0,0,CR425-CQ426)</f>
        <v>280215.14930942468</v>
      </c>
      <c r="CS426" s="6">
        <f>IF(CR425&lt;1,"",CS425+1)</f>
        <v>389</v>
      </c>
    </row>
    <row r="427" spans="1:97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8"/>
      <c r="T427" s="8"/>
      <c r="U427" s="7"/>
      <c r="V427" s="7"/>
      <c r="W427" s="7"/>
      <c r="X427" s="7"/>
      <c r="Y427" s="7"/>
      <c r="Z427" s="7"/>
      <c r="AA427" s="7"/>
      <c r="AB427" s="7"/>
      <c r="CO427" s="4">
        <f>(CR426*($CO$36*13.85))/360</f>
        <v>539.02497471326831</v>
      </c>
      <c r="CP427" s="5">
        <f>$D$38/2</f>
        <v>1342.0540575303476</v>
      </c>
      <c r="CQ427" s="5">
        <f>CP427-CO427</f>
        <v>803.02908281707926</v>
      </c>
      <c r="CR427" s="4">
        <f>IF(CR426-CQ427&lt;0,0,CR426-CQ427)</f>
        <v>279412.1202266076</v>
      </c>
      <c r="CS427" s="6">
        <f>IF(CR426&lt;1,"",CS426+1)</f>
        <v>390</v>
      </c>
    </row>
    <row r="428" spans="1:97" x14ac:dyDescent="0.25">
      <c r="CO428" s="4">
        <f>(CR427*($CO$36*13.85))/360</f>
        <v>537.48025904701603</v>
      </c>
      <c r="CP428" s="5">
        <f>$D$38/2</f>
        <v>1342.0540575303476</v>
      </c>
      <c r="CQ428" s="5">
        <f>CP428-CO428</f>
        <v>804.57379848333153</v>
      </c>
      <c r="CR428" s="4">
        <f>IF(CR427-CQ428&lt;0,0,CR427-CQ428)</f>
        <v>278607.54642812425</v>
      </c>
      <c r="CS428" s="6">
        <f>IF(CR427&lt;1,"",CS427+1)</f>
        <v>391</v>
      </c>
    </row>
    <row r="429" spans="1:97" x14ac:dyDescent="0.25">
      <c r="CO429" s="4">
        <f>(CR428*($CO$36*13.85))/360</f>
        <v>535.93257194854459</v>
      </c>
      <c r="CP429" s="5">
        <f>$D$38/2</f>
        <v>1342.0540575303476</v>
      </c>
      <c r="CQ429" s="5">
        <f>CP429-CO429</f>
        <v>806.12148558180297</v>
      </c>
      <c r="CR429" s="4">
        <f>IF(CR428-CQ429&lt;0,0,CR428-CQ429)</f>
        <v>277801.42494254245</v>
      </c>
      <c r="CS429" s="6">
        <f>IF(CR428&lt;1,"",CS428+1)</f>
        <v>392</v>
      </c>
    </row>
    <row r="430" spans="1:97" x14ac:dyDescent="0.25">
      <c r="CO430" s="4">
        <f>(CR429*($CO$36*13.85))/360</f>
        <v>534.38190770197411</v>
      </c>
      <c r="CP430" s="5">
        <f>$D$38/2</f>
        <v>1342.0540575303476</v>
      </c>
      <c r="CQ430" s="5">
        <f>CP430-CO430</f>
        <v>807.67214982837345</v>
      </c>
      <c r="CR430" s="4">
        <f>IF(CR429-CQ430&lt;0,0,CR429-CQ430)</f>
        <v>276993.75279271405</v>
      </c>
      <c r="CS430" s="6">
        <f>IF(CR429&lt;1,"",CS429+1)</f>
        <v>393</v>
      </c>
    </row>
    <row r="431" spans="1:97" x14ac:dyDescent="0.25">
      <c r="CO431" s="4">
        <f>(CR430*($CO$36*13.85))/360</f>
        <v>532.82826058042906</v>
      </c>
      <c r="CP431" s="5">
        <f>$D$38/2</f>
        <v>1342.0540575303476</v>
      </c>
      <c r="CQ431" s="5">
        <f>CP431-CO431</f>
        <v>809.2257969499185</v>
      </c>
      <c r="CR431" s="4">
        <f>IF(CR430-CQ431&lt;0,0,CR430-CQ431)</f>
        <v>276184.52699576411</v>
      </c>
      <c r="CS431" s="6">
        <f>IF(CR430&lt;1,"",CS430+1)</f>
        <v>394</v>
      </c>
    </row>
    <row r="432" spans="1:97" x14ac:dyDescent="0.25">
      <c r="CO432" s="4">
        <f>(CR431*($CO$36*13.85))/360</f>
        <v>531.27162484601843</v>
      </c>
      <c r="CP432" s="5">
        <f>$D$38/2</f>
        <v>1342.0540575303476</v>
      </c>
      <c r="CQ432" s="5">
        <f>CP432-CO432</f>
        <v>810.78243268432914</v>
      </c>
      <c r="CR432" s="4">
        <f>IF(CR431-CQ432&lt;0,0,CR431-CQ432)</f>
        <v>275373.74456307979</v>
      </c>
      <c r="CS432" s="6">
        <f>IF(CR431&lt;1,"",CS431+1)</f>
        <v>395</v>
      </c>
    </row>
    <row r="433" spans="93:97" x14ac:dyDescent="0.25">
      <c r="CO433" s="4">
        <f>(CR432*($CO$36*13.85))/360</f>
        <v>529.71199474981324</v>
      </c>
      <c r="CP433" s="5">
        <f>$D$38/2</f>
        <v>1342.0540575303476</v>
      </c>
      <c r="CQ433" s="5">
        <f>CP433-CO433</f>
        <v>812.34206278053432</v>
      </c>
      <c r="CR433" s="4">
        <f>IF(CR432-CQ433&lt;0,0,CR432-CQ433)</f>
        <v>274561.40250029927</v>
      </c>
      <c r="CS433" s="6">
        <f>IF(CR432&lt;1,"",CS432+1)</f>
        <v>396</v>
      </c>
    </row>
    <row r="434" spans="93:97" x14ac:dyDescent="0.25">
      <c r="CO434" s="4">
        <f>(CR433*($CO$36*13.85))/360</f>
        <v>528.14936453182565</v>
      </c>
      <c r="CP434" s="5">
        <f>$D$38/2</f>
        <v>1342.0540575303476</v>
      </c>
      <c r="CQ434" s="5">
        <f>CP434-CO434</f>
        <v>813.90469299852191</v>
      </c>
      <c r="CR434" s="4">
        <f>IF(CR433-CQ434&lt;0,0,CR433-CQ434)</f>
        <v>273747.49780730077</v>
      </c>
      <c r="CS434" s="6">
        <f>IF(CR433&lt;1,"",CS433+1)</f>
        <v>397</v>
      </c>
    </row>
    <row r="435" spans="93:97" x14ac:dyDescent="0.25">
      <c r="CO435" s="4">
        <f>(CR434*($CO$36*13.85))/360</f>
        <v>526.58372842098822</v>
      </c>
      <c r="CP435" s="5">
        <f>$D$38/2</f>
        <v>1342.0540575303476</v>
      </c>
      <c r="CQ435" s="5">
        <f>CP435-CO435</f>
        <v>815.47032910935934</v>
      </c>
      <c r="CR435" s="4">
        <f>IF(CR434-CQ435&lt;0,0,CR434-CQ435)</f>
        <v>272932.02747819142</v>
      </c>
      <c r="CS435" s="6">
        <f>IF(CR434&lt;1,"",CS434+1)</f>
        <v>398</v>
      </c>
    </row>
    <row r="436" spans="93:97" x14ac:dyDescent="0.25">
      <c r="CO436" s="4">
        <f>(CR435*($CO$36*13.85))/360</f>
        <v>525.01508063513211</v>
      </c>
      <c r="CP436" s="5">
        <f>$D$38/2</f>
        <v>1342.0540575303476</v>
      </c>
      <c r="CQ436" s="5">
        <f>CP436-CO436</f>
        <v>817.03897689521546</v>
      </c>
      <c r="CR436" s="4">
        <f>IF(CR435-CQ436&lt;0,0,CR435-CQ436)</f>
        <v>272114.9885012962</v>
      </c>
      <c r="CS436" s="6">
        <f>IF(CR435&lt;1,"",CS435+1)</f>
        <v>399</v>
      </c>
    </row>
    <row r="437" spans="93:97" x14ac:dyDescent="0.25">
      <c r="CO437" s="4">
        <f>(CR436*($CO$36*13.85))/360</f>
        <v>523.44341538096558</v>
      </c>
      <c r="CP437" s="5">
        <f>$D$38/2</f>
        <v>1342.0540575303476</v>
      </c>
      <c r="CQ437" s="5">
        <f>CP437-CO437</f>
        <v>818.61064214938199</v>
      </c>
      <c r="CR437" s="4">
        <f>IF(CR436-CQ437&lt;0,0,CR436-CQ437)</f>
        <v>271296.3778591468</v>
      </c>
      <c r="CS437" s="6">
        <f>IF(CR436&lt;1,"",CS436+1)</f>
        <v>400</v>
      </c>
    </row>
    <row r="438" spans="93:97" x14ac:dyDescent="0.25">
      <c r="CO438" s="4">
        <f>(CR437*($CO$36*13.85))/360</f>
        <v>521.86872685405319</v>
      </c>
      <c r="CP438" s="5">
        <f>$D$38/2</f>
        <v>1342.0540575303476</v>
      </c>
      <c r="CQ438" s="5">
        <f>CP438-CO438</f>
        <v>820.18533067629437</v>
      </c>
      <c r="CR438" s="4">
        <f>IF(CR437-CQ438&lt;0,0,CR437-CQ438)</f>
        <v>270476.19252847048</v>
      </c>
      <c r="CS438" s="6">
        <f>IF(CR437&lt;1,"",CS437+1)</f>
        <v>401</v>
      </c>
    </row>
    <row r="439" spans="93:97" x14ac:dyDescent="0.25">
      <c r="CO439" s="4">
        <f>(CR438*($CO$36*13.85))/360</f>
        <v>520.29100923879389</v>
      </c>
      <c r="CP439" s="5">
        <f>$D$38/2</f>
        <v>1342.0540575303476</v>
      </c>
      <c r="CQ439" s="5">
        <f>CP439-CO439</f>
        <v>821.76304829155367</v>
      </c>
      <c r="CR439" s="4">
        <f>IF(CR438-CQ439&lt;0,0,CR438-CQ439)</f>
        <v>269654.42948017892</v>
      </c>
      <c r="CS439" s="6">
        <f>IF(CR438&lt;1,"",CS438+1)</f>
        <v>402</v>
      </c>
    </row>
    <row r="440" spans="93:97" x14ac:dyDescent="0.25">
      <c r="CO440" s="4">
        <f>(CR439*($CO$36*13.85))/360</f>
        <v>518.7102567083997</v>
      </c>
      <c r="CP440" s="5">
        <f>$D$38/2</f>
        <v>1342.0540575303476</v>
      </c>
      <c r="CQ440" s="5">
        <f>CP440-CO440</f>
        <v>823.34380082194787</v>
      </c>
      <c r="CR440" s="4">
        <f>IF(CR439-CQ440&lt;0,0,CR439-CQ440)</f>
        <v>268831.085679357</v>
      </c>
      <c r="CS440" s="6">
        <f>IF(CR439&lt;1,"",CS439+1)</f>
        <v>403</v>
      </c>
    </row>
    <row r="441" spans="93:97" x14ac:dyDescent="0.25">
      <c r="CO441" s="4">
        <f>(CR440*($CO$36*13.85))/360</f>
        <v>517.12646342487426</v>
      </c>
      <c r="CP441" s="5">
        <f>$D$38/2</f>
        <v>1342.0540575303476</v>
      </c>
      <c r="CQ441" s="5">
        <f>CP441-CO441</f>
        <v>824.9275941054733</v>
      </c>
      <c r="CR441" s="4">
        <f>IF(CR440-CQ441&lt;0,0,CR440-CQ441)</f>
        <v>268006.15808525152</v>
      </c>
      <c r="CS441" s="6">
        <f>IF(CR440&lt;1,"",CS440+1)</f>
        <v>404</v>
      </c>
    </row>
    <row r="442" spans="93:97" x14ac:dyDescent="0.25">
      <c r="CO442" s="4">
        <f>(CR441*($CO$36*13.85))/360</f>
        <v>515.53962353899078</v>
      </c>
      <c r="CP442" s="5">
        <f>$D$38/2</f>
        <v>1342.0540575303476</v>
      </c>
      <c r="CQ442" s="5">
        <f>CP442-CO442</f>
        <v>826.51443399135678</v>
      </c>
      <c r="CR442" s="4">
        <f>IF(CR441-CQ442&lt;0,0,CR441-CQ442)</f>
        <v>267179.64365126018</v>
      </c>
      <c r="CS442" s="6">
        <f>IF(CR441&lt;1,"",CS441+1)</f>
        <v>405</v>
      </c>
    </row>
    <row r="443" spans="93:97" x14ac:dyDescent="0.25">
      <c r="CO443" s="4">
        <f>(CR442*($CO$36*13.85))/360</f>
        <v>513.94973119027134</v>
      </c>
      <c r="CP443" s="5">
        <f>$D$38/2</f>
        <v>1342.0540575303476</v>
      </c>
      <c r="CQ443" s="5">
        <f>CP443-CO443</f>
        <v>828.10432634007623</v>
      </c>
      <c r="CR443" s="4">
        <f>IF(CR442-CQ443&lt;0,0,CR442-CQ443)</f>
        <v>266351.5393249201</v>
      </c>
      <c r="CS443" s="6">
        <f>IF(CR442&lt;1,"",CS442+1)</f>
        <v>406</v>
      </c>
    </row>
    <row r="444" spans="93:97" x14ac:dyDescent="0.25">
      <c r="CO444" s="4">
        <f>(CR443*($CO$36*13.85))/360</f>
        <v>512.35678050696436</v>
      </c>
      <c r="CP444" s="5">
        <f>$D$38/2</f>
        <v>1342.0540575303476</v>
      </c>
      <c r="CQ444" s="5">
        <f>CP444-CO444</f>
        <v>829.69727702338321</v>
      </c>
      <c r="CR444" s="4">
        <f>IF(CR443-CQ444&lt;0,0,CR443-CQ444)</f>
        <v>265521.8420478967</v>
      </c>
      <c r="CS444" s="6">
        <f>IF(CR443&lt;1,"",CS443+1)</f>
        <v>407</v>
      </c>
    </row>
    <row r="445" spans="93:97" x14ac:dyDescent="0.25">
      <c r="CO445" s="4">
        <f>(CR444*($CO$36*13.85))/360</f>
        <v>510.76076560602354</v>
      </c>
      <c r="CP445" s="5">
        <f>$D$38/2</f>
        <v>1342.0540575303476</v>
      </c>
      <c r="CQ445" s="5">
        <f>CP445-CO445</f>
        <v>831.29329192432397</v>
      </c>
      <c r="CR445" s="4">
        <f>IF(CR444-CQ445&lt;0,0,CR444-CQ445)</f>
        <v>264690.54875597236</v>
      </c>
      <c r="CS445" s="6">
        <f>IF(CR444&lt;1,"",CS444+1)</f>
        <v>408</v>
      </c>
    </row>
    <row r="446" spans="93:97" x14ac:dyDescent="0.25">
      <c r="CO446" s="4">
        <f>(CR445*($CO$36*13.85))/360</f>
        <v>509.16168059308569</v>
      </c>
      <c r="CP446" s="5">
        <f>$D$38/2</f>
        <v>1342.0540575303476</v>
      </c>
      <c r="CQ446" s="5">
        <f>CP446-CO446</f>
        <v>832.89237693726182</v>
      </c>
      <c r="CR446" s="4">
        <f>IF(CR445-CQ446&lt;0,0,CR445-CQ446)</f>
        <v>263857.65637903509</v>
      </c>
      <c r="CS446" s="6">
        <f>IF(CR445&lt;1,"",CS445+1)</f>
        <v>409</v>
      </c>
    </row>
    <row r="447" spans="93:97" x14ac:dyDescent="0.25">
      <c r="CO447" s="4">
        <f>(CR446*($CO$36*13.85))/360</f>
        <v>507.55951956244945</v>
      </c>
      <c r="CP447" s="5">
        <f>$D$38/2</f>
        <v>1342.0540575303476</v>
      </c>
      <c r="CQ447" s="5">
        <f>CP447-CO447</f>
        <v>834.49453796789817</v>
      </c>
      <c r="CR447" s="4">
        <f>IF(CR446-CQ447&lt;0,0,CR446-CQ447)</f>
        <v>263023.16184106719</v>
      </c>
      <c r="CS447" s="6">
        <f>IF(CR446&lt;1,"",CS446+1)</f>
        <v>410</v>
      </c>
    </row>
    <row r="448" spans="93:97" x14ac:dyDescent="0.25">
      <c r="CO448" s="4">
        <f>(CR447*($CO$36*13.85))/360</f>
        <v>505.95427659705285</v>
      </c>
      <c r="CP448" s="5">
        <f>$D$38/2</f>
        <v>1342.0540575303476</v>
      </c>
      <c r="CQ448" s="5">
        <f>CP448-CO448</f>
        <v>836.09978093329471</v>
      </c>
      <c r="CR448" s="4">
        <f>IF(CR447-CQ448&lt;0,0,CR447-CQ448)</f>
        <v>262187.0620601339</v>
      </c>
      <c r="CS448" s="6">
        <f>IF(CR447&lt;1,"",CS447+1)</f>
        <v>411</v>
      </c>
    </row>
    <row r="449" spans="93:97" x14ac:dyDescent="0.25">
      <c r="CO449" s="4">
        <f>(CR448*($CO$36*13.85))/360</f>
        <v>504.345945768452</v>
      </c>
      <c r="CP449" s="5">
        <f>$D$38/2</f>
        <v>1342.0540575303476</v>
      </c>
      <c r="CQ449" s="5">
        <f>CP449-CO449</f>
        <v>837.70811176189557</v>
      </c>
      <c r="CR449" s="4">
        <f>IF(CR448-CQ449&lt;0,0,CR448-CQ449)</f>
        <v>261349.35394837201</v>
      </c>
      <c r="CS449" s="6">
        <f>IF(CR448&lt;1,"",CS448+1)</f>
        <v>412</v>
      </c>
    </row>
    <row r="450" spans="93:97" x14ac:dyDescent="0.25">
      <c r="CO450" s="4">
        <f>(CR449*($CO$36*13.85))/360</f>
        <v>502.73452113679895</v>
      </c>
      <c r="CP450" s="5">
        <f>$D$38/2</f>
        <v>1342.0540575303476</v>
      </c>
      <c r="CQ450" s="5">
        <f>CP450-CO450</f>
        <v>839.31953639354856</v>
      </c>
      <c r="CR450" s="4">
        <f>IF(CR449-CQ450&lt;0,0,CR449-CQ450)</f>
        <v>260510.03441197847</v>
      </c>
      <c r="CS450" s="6">
        <f>IF(CR449&lt;1,"",CS449+1)</f>
        <v>413</v>
      </c>
    </row>
    <row r="451" spans="93:97" x14ac:dyDescent="0.25">
      <c r="CO451" s="4">
        <f>(CR450*($CO$36*13.85))/360</f>
        <v>501.11999675081972</v>
      </c>
      <c r="CP451" s="5">
        <f>$D$38/2</f>
        <v>1342.0540575303476</v>
      </c>
      <c r="CQ451" s="5">
        <f>CP451-CO451</f>
        <v>840.93406077952784</v>
      </c>
      <c r="CR451" s="4">
        <f>IF(CR450-CQ451&lt;0,0,CR450-CQ451)</f>
        <v>259669.10035119895</v>
      </c>
      <c r="CS451" s="6">
        <f>IF(CR450&lt;1,"",CS450+1)</f>
        <v>414</v>
      </c>
    </row>
    <row r="452" spans="93:97" x14ac:dyDescent="0.25">
      <c r="CO452" s="4">
        <f>(CR451*($CO$36*13.85))/360</f>
        <v>499.50236664779248</v>
      </c>
      <c r="CP452" s="5">
        <f>$D$38/2</f>
        <v>1342.0540575303476</v>
      </c>
      <c r="CQ452" s="5">
        <f>CP452-CO452</f>
        <v>842.55169088255502</v>
      </c>
      <c r="CR452" s="4">
        <f>IF(CR451-CQ452&lt;0,0,CR451-CQ452)</f>
        <v>258826.54866031639</v>
      </c>
      <c r="CS452" s="6">
        <f>IF(CR451&lt;1,"",CS451+1)</f>
        <v>415</v>
      </c>
    </row>
    <row r="453" spans="93:97" x14ac:dyDescent="0.25">
      <c r="CO453" s="4">
        <f>(CR452*($CO$36*13.85))/360</f>
        <v>497.8816248535253</v>
      </c>
      <c r="CP453" s="5">
        <f>$D$38/2</f>
        <v>1342.0540575303476</v>
      </c>
      <c r="CQ453" s="5">
        <f>CP453-CO453</f>
        <v>844.17243267682227</v>
      </c>
      <c r="CR453" s="4">
        <f>IF(CR452-CQ453&lt;0,0,CR452-CQ453)</f>
        <v>257982.37622763956</v>
      </c>
      <c r="CS453" s="6">
        <f>IF(CR452&lt;1,"",CS452+1)</f>
        <v>416</v>
      </c>
    </row>
    <row r="454" spans="93:97" x14ac:dyDescent="0.25">
      <c r="CO454" s="4">
        <f>(CR453*($CO$36*13.85))/360</f>
        <v>496.25776538233447</v>
      </c>
      <c r="CP454" s="5">
        <f>$D$38/2</f>
        <v>1342.0540575303476</v>
      </c>
      <c r="CQ454" s="5">
        <f>CP454-CO454</f>
        <v>845.79629214801309</v>
      </c>
      <c r="CR454" s="4">
        <f>IF(CR453-CQ454&lt;0,0,CR453-CQ454)</f>
        <v>257136.57993549155</v>
      </c>
      <c r="CS454" s="6">
        <f>IF(CR453&lt;1,"",CS453+1)</f>
        <v>417</v>
      </c>
    </row>
    <row r="455" spans="93:97" x14ac:dyDescent="0.25">
      <c r="CO455" s="4">
        <f>(CR454*($CO$36*13.85))/360</f>
        <v>494.63078223702195</v>
      </c>
      <c r="CP455" s="5">
        <f>$D$38/2</f>
        <v>1342.0540575303476</v>
      </c>
      <c r="CQ455" s="5">
        <f>CP455-CO455</f>
        <v>847.42327529332556</v>
      </c>
      <c r="CR455" s="4">
        <f>IF(CR454-CQ455&lt;0,0,CR454-CQ455)</f>
        <v>256289.15666019823</v>
      </c>
      <c r="CS455" s="6">
        <f>IF(CR454&lt;1,"",CS454+1)</f>
        <v>418</v>
      </c>
    </row>
    <row r="456" spans="93:97" x14ac:dyDescent="0.25">
      <c r="CO456" s="4">
        <f>(CR455*($CO$36*13.85))/360</f>
        <v>493.00066940885358</v>
      </c>
      <c r="CP456" s="5">
        <f>$D$38/2</f>
        <v>1342.0540575303476</v>
      </c>
      <c r="CQ456" s="5">
        <f>CP456-CO456</f>
        <v>849.05338812149398</v>
      </c>
      <c r="CR456" s="4">
        <f>IF(CR455-CQ456&lt;0,0,CR455-CQ456)</f>
        <v>255440.10327207675</v>
      </c>
      <c r="CS456" s="6">
        <f>IF(CR455&lt;1,"",CS455+1)</f>
        <v>419</v>
      </c>
    </row>
    <row r="457" spans="93:97" x14ac:dyDescent="0.25">
      <c r="CO457" s="4">
        <f>(CR456*($CO$36*13.85))/360</f>
        <v>491.36742087753657</v>
      </c>
      <c r="CP457" s="5">
        <f>$D$38/2</f>
        <v>1342.0540575303476</v>
      </c>
      <c r="CQ457" s="5">
        <f>CP457-CO457</f>
        <v>850.68663665281099</v>
      </c>
      <c r="CR457" s="4">
        <f>IF(CR456-CQ457&lt;0,0,CR456-CQ457)</f>
        <v>254589.41663542396</v>
      </c>
      <c r="CS457" s="6">
        <f>IF(CR456&lt;1,"",CS456+1)</f>
        <v>420</v>
      </c>
    </row>
    <row r="458" spans="93:97" x14ac:dyDescent="0.25">
      <c r="CO458" s="4">
        <f>(CR457*($CO$36*13.85))/360</f>
        <v>489.73103061119747</v>
      </c>
      <c r="CP458" s="5">
        <f>$D$38/2</f>
        <v>1342.0540575303476</v>
      </c>
      <c r="CQ458" s="5">
        <f>CP458-CO458</f>
        <v>852.32302691915015</v>
      </c>
      <c r="CR458" s="4">
        <f>IF(CR457-CQ458&lt;0,0,CR457-CQ458)</f>
        <v>253737.0936085048</v>
      </c>
      <c r="CS458" s="6">
        <f>IF(CR457&lt;1,"",CS457+1)</f>
        <v>421</v>
      </c>
    </row>
    <row r="459" spans="93:97" x14ac:dyDescent="0.25">
      <c r="CO459" s="4">
        <f>(CR458*($CO$36*13.85))/360</f>
        <v>488.09149256635993</v>
      </c>
      <c r="CP459" s="5">
        <f>$D$38/2</f>
        <v>1342.0540575303476</v>
      </c>
      <c r="CQ459" s="5">
        <f>CP459-CO459</f>
        <v>853.96256496398769</v>
      </c>
      <c r="CR459" s="4">
        <f>IF(CR458-CQ459&lt;0,0,CR458-CQ459)</f>
        <v>252883.13104354081</v>
      </c>
      <c r="CS459" s="6">
        <f>IF(CR458&lt;1,"",CS458+1)</f>
        <v>422</v>
      </c>
    </row>
    <row r="460" spans="93:97" x14ac:dyDescent="0.25">
      <c r="CO460" s="4">
        <f>(CR459*($CO$36*13.85))/360</f>
        <v>486.44880068792224</v>
      </c>
      <c r="CP460" s="5">
        <f>$D$38/2</f>
        <v>1342.0540575303476</v>
      </c>
      <c r="CQ460" s="5">
        <f>CP460-CO460</f>
        <v>855.60525684242532</v>
      </c>
      <c r="CR460" s="4">
        <f>IF(CR459-CQ460&lt;0,0,CR459-CQ460)</f>
        <v>252027.52578669839</v>
      </c>
      <c r="CS460" s="6">
        <f>IF(CR459&lt;1,"",CS459+1)</f>
        <v>423</v>
      </c>
    </row>
    <row r="461" spans="93:97" x14ac:dyDescent="0.25">
      <c r="CO461" s="4">
        <f>(CR460*($CO$36*13.85))/360</f>
        <v>484.80294890913507</v>
      </c>
      <c r="CP461" s="5">
        <f>$D$38/2</f>
        <v>1342.0540575303476</v>
      </c>
      <c r="CQ461" s="5">
        <f>CP461-CO461</f>
        <v>857.25110862121255</v>
      </c>
      <c r="CR461" s="4">
        <f>IF(CR460-CQ461&lt;0,0,CR460-CQ461)</f>
        <v>251170.27467807717</v>
      </c>
      <c r="CS461" s="6">
        <f>IF(CR460&lt;1,"",CS460+1)</f>
        <v>424</v>
      </c>
    </row>
    <row r="462" spans="93:97" x14ac:dyDescent="0.25">
      <c r="CO462" s="4">
        <f>(CR461*($CO$36*13.85))/360</f>
        <v>483.153931151579</v>
      </c>
      <c r="CP462" s="5">
        <f>$D$38/2</f>
        <v>1342.0540575303476</v>
      </c>
      <c r="CQ462" s="5">
        <f>CP462-CO462</f>
        <v>858.90012637876862</v>
      </c>
      <c r="CR462" s="4">
        <f>IF(CR461-CQ462&lt;0,0,CR461-CQ462)</f>
        <v>250311.37455169839</v>
      </c>
      <c r="CS462" s="6">
        <f>IF(CR461&lt;1,"",CS461+1)</f>
        <v>425</v>
      </c>
    </row>
    <row r="463" spans="93:97" x14ac:dyDescent="0.25">
      <c r="CO463" s="4">
        <f>(CR462*($CO$36*13.85))/360</f>
        <v>481.50174132514206</v>
      </c>
      <c r="CP463" s="5">
        <f>$D$38/2</f>
        <v>1342.0540575303476</v>
      </c>
      <c r="CQ463" s="5">
        <f>CP463-CO463</f>
        <v>860.55231620520544</v>
      </c>
      <c r="CR463" s="4">
        <f>IF(CR462-CQ463&lt;0,0,CR462-CQ463)</f>
        <v>249450.82223549319</v>
      </c>
      <c r="CS463" s="6">
        <f>IF(CR462&lt;1,"",CS462+1)</f>
        <v>426</v>
      </c>
    </row>
    <row r="464" spans="93:97" x14ac:dyDescent="0.25">
      <c r="CO464" s="4">
        <f>(CR463*($CO$36*13.85))/360</f>
        <v>479.84637332799736</v>
      </c>
      <c r="CP464" s="5">
        <f>$D$38/2</f>
        <v>1342.0540575303476</v>
      </c>
      <c r="CQ464" s="5">
        <f>CP464-CO464</f>
        <v>862.20768420235026</v>
      </c>
      <c r="CR464" s="4">
        <f>IF(CR463-CQ464&lt;0,0,CR463-CQ464)</f>
        <v>248588.61455129084</v>
      </c>
      <c r="CS464" s="6">
        <f>IF(CR463&lt;1,"",CS463+1)</f>
        <v>427</v>
      </c>
    </row>
    <row r="465" spans="93:97" x14ac:dyDescent="0.25">
      <c r="CO465" s="4">
        <f>(CR464*($CO$36*13.85))/360</f>
        <v>478.18782104658027</v>
      </c>
      <c r="CP465" s="5">
        <f>$D$38/2</f>
        <v>1342.0540575303476</v>
      </c>
      <c r="CQ465" s="5">
        <f>CP465-CO465</f>
        <v>863.86623648376735</v>
      </c>
      <c r="CR465" s="4">
        <f>IF(CR464-CQ465&lt;0,0,CR464-CQ465)</f>
        <v>247724.74831480708</v>
      </c>
      <c r="CS465" s="6">
        <f>IF(CR464&lt;1,"",CS464+1)</f>
        <v>428</v>
      </c>
    </row>
    <row r="466" spans="93:97" x14ac:dyDescent="0.25">
      <c r="CO466" s="4">
        <f>(CR465*($CO$36*13.85))/360</f>
        <v>476.52607835556637</v>
      </c>
      <c r="CP466" s="5">
        <f>$D$38/2</f>
        <v>1342.0540575303476</v>
      </c>
      <c r="CQ466" s="5">
        <f>CP466-CO466</f>
        <v>865.52797917478119</v>
      </c>
      <c r="CR466" s="4">
        <f>IF(CR465-CQ466&lt;0,0,CR465-CQ466)</f>
        <v>246859.2203356323</v>
      </c>
      <c r="CS466" s="6">
        <f>IF(CR465&lt;1,"",CS465+1)</f>
        <v>429</v>
      </c>
    </row>
    <row r="467" spans="93:97" x14ac:dyDescent="0.25">
      <c r="CO467" s="4">
        <f>(CR466*($CO$36*13.85))/360</f>
        <v>474.86113911784827</v>
      </c>
      <c r="CP467" s="5">
        <f>$D$38/2</f>
        <v>1342.0540575303476</v>
      </c>
      <c r="CQ467" s="5">
        <f>CP467-CO467</f>
        <v>867.19291841249924</v>
      </c>
      <c r="CR467" s="4">
        <f>IF(CR466-CQ467&lt;0,0,CR466-CQ467)</f>
        <v>245992.0274172198</v>
      </c>
      <c r="CS467" s="6">
        <f>IF(CR466&lt;1,"",CS466+1)</f>
        <v>430</v>
      </c>
    </row>
    <row r="468" spans="93:97" x14ac:dyDescent="0.25">
      <c r="CO468" s="4">
        <f>(CR467*($CO$36*13.85))/360</f>
        <v>473.1929971845131</v>
      </c>
      <c r="CP468" s="5">
        <f>$D$38/2</f>
        <v>1342.0540575303476</v>
      </c>
      <c r="CQ468" s="5">
        <f>CP468-CO468</f>
        <v>868.8610603458344</v>
      </c>
      <c r="CR468" s="4">
        <f>IF(CR467-CQ468&lt;0,0,CR467-CQ468)</f>
        <v>245123.16635687396</v>
      </c>
      <c r="CS468" s="6">
        <f>IF(CR467&lt;1,"",CS467+1)</f>
        <v>431</v>
      </c>
    </row>
    <row r="469" spans="93:97" x14ac:dyDescent="0.25">
      <c r="CO469" s="4">
        <f>(CR468*($CO$36*13.85))/360</f>
        <v>471.52164639482004</v>
      </c>
      <c r="CP469" s="5">
        <f>$D$38/2</f>
        <v>1342.0540575303476</v>
      </c>
      <c r="CQ469" s="5">
        <f>CP469-CO469</f>
        <v>870.53241113552758</v>
      </c>
      <c r="CR469" s="4">
        <f>IF(CR468-CQ469&lt;0,0,CR468-CQ469)</f>
        <v>244252.63394573843</v>
      </c>
      <c r="CS469" s="6">
        <f>IF(CR468&lt;1,"",CS468+1)</f>
        <v>432</v>
      </c>
    </row>
    <row r="470" spans="93:97" x14ac:dyDescent="0.25">
      <c r="CO470" s="4">
        <f>(CR469*($CO$36*13.85))/360</f>
        <v>469.8470805761774</v>
      </c>
      <c r="CP470" s="5">
        <f>$D$38/2</f>
        <v>1342.0540575303476</v>
      </c>
      <c r="CQ470" s="5">
        <f>CP470-CO470</f>
        <v>872.20697695417016</v>
      </c>
      <c r="CR470" s="4">
        <f>IF(CR469-CQ470&lt;0,0,CR469-CQ470)</f>
        <v>243380.42696878428</v>
      </c>
      <c r="CS470" s="6">
        <f>IF(CR469&lt;1,"",CS469+1)</f>
        <v>433</v>
      </c>
    </row>
    <row r="471" spans="93:97" x14ac:dyDescent="0.25">
      <c r="CO471" s="4">
        <f>(CR470*($CO$36*13.85))/360</f>
        <v>468.1692935441198</v>
      </c>
      <c r="CP471" s="5">
        <f>$D$38/2</f>
        <v>1342.0540575303476</v>
      </c>
      <c r="CQ471" s="5">
        <f>CP471-CO471</f>
        <v>873.88476398622777</v>
      </c>
      <c r="CR471" s="4">
        <f>IF(CR470-CQ471&lt;0,0,CR470-CQ471)</f>
        <v>242506.54220479805</v>
      </c>
      <c r="CS471" s="6">
        <f>IF(CR470&lt;1,"",CS470+1)</f>
        <v>434</v>
      </c>
    </row>
    <row r="472" spans="93:97" x14ac:dyDescent="0.25">
      <c r="CO472" s="4">
        <f>(CR471*($CO$36*13.85))/360</f>
        <v>466.48827910228516</v>
      </c>
      <c r="CP472" s="5">
        <f>$D$38/2</f>
        <v>1342.0540575303476</v>
      </c>
      <c r="CQ472" s="5">
        <f>CP472-CO472</f>
        <v>875.56577842806246</v>
      </c>
      <c r="CR472" s="4">
        <f>IF(CR471-CQ472&lt;0,0,CR471-CQ472)</f>
        <v>241630.97642637001</v>
      </c>
      <c r="CS472" s="6">
        <f>IF(CR471&lt;1,"",CS471+1)</f>
        <v>435</v>
      </c>
    </row>
    <row r="473" spans="93:97" x14ac:dyDescent="0.25">
      <c r="CO473" s="4">
        <f>(CR472*($CO$36*13.85))/360</f>
        <v>464.8040310423923</v>
      </c>
      <c r="CP473" s="5">
        <f>$D$38/2</f>
        <v>1342.0540575303476</v>
      </c>
      <c r="CQ473" s="5">
        <f>CP473-CO473</f>
        <v>877.25002648795521</v>
      </c>
      <c r="CR473" s="4">
        <f>IF(CR472-CQ473&lt;0,0,CR472-CQ473)</f>
        <v>240753.72639988206</v>
      </c>
      <c r="CS473" s="6">
        <f>IF(CR472&lt;1,"",CS472+1)</f>
        <v>436</v>
      </c>
    </row>
    <row r="474" spans="93:97" x14ac:dyDescent="0.25">
      <c r="CO474" s="4">
        <f>(CR473*($CO$36*13.85))/360</f>
        <v>463.11654314421759</v>
      </c>
      <c r="CP474" s="5">
        <f>$D$38/2</f>
        <v>1342.0540575303476</v>
      </c>
      <c r="CQ474" s="5">
        <f>CP474-CO474</f>
        <v>878.93751438613003</v>
      </c>
      <c r="CR474" s="4">
        <f>IF(CR473-CQ474&lt;0,0,CR473-CQ474)</f>
        <v>239874.78888549592</v>
      </c>
      <c r="CS474" s="6">
        <f>IF(CR473&lt;1,"",CS473+1)</f>
        <v>437</v>
      </c>
    </row>
    <row r="475" spans="93:97" x14ac:dyDescent="0.25">
      <c r="CO475" s="4">
        <f>(CR474*($CO$36*13.85))/360</f>
        <v>461.425809175572</v>
      </c>
      <c r="CP475" s="5">
        <f>$D$38/2</f>
        <v>1342.0540575303476</v>
      </c>
      <c r="CQ475" s="5">
        <f>CP475-CO475</f>
        <v>880.62824835477556</v>
      </c>
      <c r="CR475" s="4">
        <f>IF(CR474-CQ475&lt;0,0,CR474-CQ475)</f>
        <v>238994.16063714115</v>
      </c>
      <c r="CS475" s="6">
        <f>IF(CR474&lt;1,"",CS474+1)</f>
        <v>438</v>
      </c>
    </row>
    <row r="476" spans="93:97" x14ac:dyDescent="0.25">
      <c r="CO476" s="4">
        <f>(CR475*($CO$36*13.85))/360</f>
        <v>459.73182289227844</v>
      </c>
      <c r="CP476" s="5">
        <f>$D$38/2</f>
        <v>1342.0540575303476</v>
      </c>
      <c r="CQ476" s="5">
        <f>CP476-CO476</f>
        <v>882.32223463806918</v>
      </c>
      <c r="CR476" s="4">
        <f>IF(CR475-CQ476&lt;0,0,CR475-CQ476)</f>
        <v>238111.83840250308</v>
      </c>
      <c r="CS476" s="6">
        <f>IF(CR475&lt;1,"",CS475+1)</f>
        <v>439</v>
      </c>
    </row>
    <row r="477" spans="93:97" x14ac:dyDescent="0.25">
      <c r="CO477" s="4">
        <f>(CR476*($CO$36*13.85))/360</f>
        <v>458.03457803814825</v>
      </c>
      <c r="CP477" s="5">
        <f>$D$38/2</f>
        <v>1342.0540575303476</v>
      </c>
      <c r="CQ477" s="5">
        <f>CP477-CO477</f>
        <v>884.01947949219925</v>
      </c>
      <c r="CR477" s="4">
        <f>IF(CR476-CQ477&lt;0,0,CR476-CQ477)</f>
        <v>237227.81892301087</v>
      </c>
      <c r="CS477" s="6">
        <f>IF(CR476&lt;1,"",CS476+1)</f>
        <v>440</v>
      </c>
    </row>
    <row r="478" spans="93:97" x14ac:dyDescent="0.25">
      <c r="CO478" s="4">
        <f>(CR477*($CO$36*13.85))/360</f>
        <v>456.33406834495844</v>
      </c>
      <c r="CP478" s="5">
        <f>$D$38/2</f>
        <v>1342.0540575303476</v>
      </c>
      <c r="CQ478" s="5">
        <f>CP478-CO478</f>
        <v>885.71998918538907</v>
      </c>
      <c r="CR478" s="4">
        <f>IF(CR477-CQ478&lt;0,0,CR477-CQ478)</f>
        <v>236342.09893382547</v>
      </c>
      <c r="CS478" s="6">
        <f>IF(CR477&lt;1,"",CS477+1)</f>
        <v>441</v>
      </c>
    </row>
    <row r="479" spans="93:97" x14ac:dyDescent="0.25">
      <c r="CO479" s="4">
        <f>(CR478*($CO$36*13.85))/360</f>
        <v>454.63028753242816</v>
      </c>
      <c r="CP479" s="5">
        <f>$D$38/2</f>
        <v>1342.0540575303476</v>
      </c>
      <c r="CQ479" s="5">
        <f>CP479-CO479</f>
        <v>887.42376999791941</v>
      </c>
      <c r="CR479" s="4">
        <f>IF(CR478-CQ479&lt;0,0,CR478-CQ479)</f>
        <v>235454.67516382755</v>
      </c>
      <c r="CS479" s="6">
        <f>IF(CR478&lt;1,"",CS478+1)</f>
        <v>442</v>
      </c>
    </row>
    <row r="480" spans="93:97" x14ac:dyDescent="0.25">
      <c r="CO480" s="4">
        <f>(CR479*($CO$36*13.85))/360</f>
        <v>452.92322930819603</v>
      </c>
      <c r="CP480" s="5">
        <f>$D$38/2</f>
        <v>1342.0540575303476</v>
      </c>
      <c r="CQ480" s="5">
        <f>CP480-CO480</f>
        <v>889.13082822215154</v>
      </c>
      <c r="CR480" s="4">
        <f>IF(CR479-CQ480&lt;0,0,CR479-CQ480)</f>
        <v>234565.5443356054</v>
      </c>
      <c r="CS480" s="6">
        <f>IF(CR479&lt;1,"",CS479+1)</f>
        <v>443</v>
      </c>
    </row>
    <row r="481" spans="93:97" x14ac:dyDescent="0.25">
      <c r="CO481" s="4">
        <f>(CR480*($CO$36*13.85))/360</f>
        <v>451.2128873677965</v>
      </c>
      <c r="CP481" s="5">
        <f>$D$38/2</f>
        <v>1342.0540575303476</v>
      </c>
      <c r="CQ481" s="5">
        <f>CP481-CO481</f>
        <v>890.84117016255107</v>
      </c>
      <c r="CR481" s="4">
        <f>IF(CR480-CQ481&lt;0,0,CR480-CQ481)</f>
        <v>233674.70316544286</v>
      </c>
      <c r="CS481" s="6">
        <f>IF(CR480&lt;1,"",CS480+1)</f>
        <v>444</v>
      </c>
    </row>
    <row r="482" spans="93:97" x14ac:dyDescent="0.25">
      <c r="CO482" s="4">
        <f>(CR481*($CO$36*13.85))/360</f>
        <v>449.49925539463663</v>
      </c>
      <c r="CP482" s="5">
        <f>$D$38/2</f>
        <v>1342.0540575303476</v>
      </c>
      <c r="CQ482" s="5">
        <f>CP482-CO482</f>
        <v>892.55480213571093</v>
      </c>
      <c r="CR482" s="4">
        <f>IF(CR481-CQ482&lt;0,0,CR481-CQ482)</f>
        <v>232782.14836330715</v>
      </c>
      <c r="CS482" s="6">
        <f>IF(CR481&lt;1,"",CS481+1)</f>
        <v>445</v>
      </c>
    </row>
    <row r="483" spans="93:97" x14ac:dyDescent="0.25">
      <c r="CO483" s="4">
        <f>(CR482*($CO$36*13.85))/360</f>
        <v>447.78232705997283</v>
      </c>
      <c r="CP483" s="5">
        <f>$D$38/2</f>
        <v>1342.0540575303476</v>
      </c>
      <c r="CQ483" s="5">
        <f>CP483-CO483</f>
        <v>894.27173047037468</v>
      </c>
      <c r="CR483" s="4">
        <f>IF(CR482-CQ483&lt;0,0,CR482-CQ483)</f>
        <v>231887.87663283676</v>
      </c>
      <c r="CS483" s="6">
        <f>IF(CR482&lt;1,"",CS482+1)</f>
        <v>446</v>
      </c>
    </row>
    <row r="484" spans="93:97" x14ac:dyDescent="0.25">
      <c r="CO484" s="4">
        <f>(CR483*($CO$36*13.85))/360</f>
        <v>446.06209602288737</v>
      </c>
      <c r="CP484" s="5">
        <f>$D$38/2</f>
        <v>1342.0540575303476</v>
      </c>
      <c r="CQ484" s="5">
        <f>CP484-CO484</f>
        <v>895.99196150746025</v>
      </c>
      <c r="CR484" s="4">
        <f>IF(CR483-CQ484&lt;0,0,CR483-CQ484)</f>
        <v>230991.88467132932</v>
      </c>
      <c r="CS484" s="6">
        <f>IF(CR483&lt;1,"",CS483+1)</f>
        <v>447</v>
      </c>
    </row>
    <row r="485" spans="93:97" x14ac:dyDescent="0.25">
      <c r="CO485" s="4">
        <f>(CR484*($CO$36*13.85))/360</f>
        <v>444.33855593026544</v>
      </c>
      <c r="CP485" s="5">
        <f>$D$38/2</f>
        <v>1342.0540575303476</v>
      </c>
      <c r="CQ485" s="5">
        <f>CP485-CO485</f>
        <v>897.71550160008212</v>
      </c>
      <c r="CR485" s="4">
        <f>IF(CR484-CQ485&lt;0,0,CR484-CQ485)</f>
        <v>230094.16916972923</v>
      </c>
      <c r="CS485" s="6">
        <f>IF(CR484&lt;1,"",CS484+1)</f>
        <v>448</v>
      </c>
    </row>
    <row r="486" spans="93:97" x14ac:dyDescent="0.25">
      <c r="CO486" s="4">
        <f>(CR485*($CO$36*13.85))/360</f>
        <v>442.61170041677082</v>
      </c>
      <c r="CP486" s="5">
        <f>$D$38/2</f>
        <v>1342.0540575303476</v>
      </c>
      <c r="CQ486" s="5">
        <f>CP486-CO486</f>
        <v>899.44235711357669</v>
      </c>
      <c r="CR486" s="4">
        <f>IF(CR485-CQ486&lt;0,0,CR485-CQ486)</f>
        <v>229194.72681261564</v>
      </c>
      <c r="CS486" s="6">
        <f>IF(CR485&lt;1,"",CS485+1)</f>
        <v>449</v>
      </c>
    </row>
    <row r="487" spans="93:97" x14ac:dyDescent="0.25">
      <c r="CO487" s="4">
        <f>(CR486*($CO$36*13.85))/360</f>
        <v>440.88152310482315</v>
      </c>
      <c r="CP487" s="5">
        <f>$D$38/2</f>
        <v>1342.0540575303476</v>
      </c>
      <c r="CQ487" s="5">
        <f>CP487-CO487</f>
        <v>901.17253442552442</v>
      </c>
      <c r="CR487" s="4">
        <f>IF(CR486-CQ487&lt;0,0,CR486-CQ487)</f>
        <v>228293.55427819013</v>
      </c>
      <c r="CS487" s="6">
        <f>IF(CR486&lt;1,"",CS486+1)</f>
        <v>450</v>
      </c>
    </row>
    <row r="488" spans="93:97" x14ac:dyDescent="0.25">
      <c r="CO488" s="4">
        <f>(CR487*($CO$36*13.85))/360</f>
        <v>439.14801760457402</v>
      </c>
      <c r="CP488" s="5">
        <f>$D$38/2</f>
        <v>1342.0540575303476</v>
      </c>
      <c r="CQ488" s="5">
        <f>CP488-CO488</f>
        <v>902.90603992577348</v>
      </c>
      <c r="CR488" s="4">
        <f>IF(CR487-CQ488&lt;0,0,CR487-CQ488)</f>
        <v>227390.64823826434</v>
      </c>
      <c r="CS488" s="6">
        <f>IF(CR487&lt;1,"",CS487+1)</f>
        <v>451</v>
      </c>
    </row>
    <row r="489" spans="93:97" x14ac:dyDescent="0.25">
      <c r="CO489" s="4">
        <f>(CR488*($CO$36*13.85))/360</f>
        <v>437.4111775138835</v>
      </c>
      <c r="CP489" s="5">
        <f>$D$38/2</f>
        <v>1342.0540575303476</v>
      </c>
      <c r="CQ489" s="5">
        <f>CP489-CO489</f>
        <v>904.64288001646401</v>
      </c>
      <c r="CR489" s="4">
        <f>IF(CR488-CQ489&lt;0,0,CR488-CQ489)</f>
        <v>226486.00535824787</v>
      </c>
      <c r="CS489" s="6">
        <f>IF(CR488&lt;1,"",CS488+1)</f>
        <v>452</v>
      </c>
    </row>
    <row r="490" spans="93:97" x14ac:dyDescent="0.25">
      <c r="CO490" s="4">
        <f>(CR489*($CO$36*13.85))/360</f>
        <v>435.67099641829628</v>
      </c>
      <c r="CP490" s="5">
        <f>$D$38/2</f>
        <v>1342.0540575303476</v>
      </c>
      <c r="CQ490" s="5">
        <f>CP490-CO490</f>
        <v>906.38306111205134</v>
      </c>
      <c r="CR490" s="4">
        <f>IF(CR489-CQ490&lt;0,0,CR489-CQ490)</f>
        <v>225579.62229713582</v>
      </c>
      <c r="CS490" s="6">
        <f>IF(CR489&lt;1,"",CS489+1)</f>
        <v>453</v>
      </c>
    </row>
    <row r="491" spans="93:97" x14ac:dyDescent="0.25">
      <c r="CO491" s="4">
        <f>(CR490*($CO$36*13.85))/360</f>
        <v>433.92746789101818</v>
      </c>
      <c r="CP491" s="5">
        <f>$D$38/2</f>
        <v>1342.0540575303476</v>
      </c>
      <c r="CQ491" s="5">
        <f>CP491-CO491</f>
        <v>908.12658963932938</v>
      </c>
      <c r="CR491" s="4">
        <f>IF(CR490-CQ491&lt;0,0,CR490-CQ491)</f>
        <v>224671.49570749651</v>
      </c>
      <c r="CS491" s="6">
        <f>IF(CR490&lt;1,"",CS490+1)</f>
        <v>454</v>
      </c>
    </row>
    <row r="492" spans="93:97" x14ac:dyDescent="0.25">
      <c r="CO492" s="4">
        <f>(CR491*($CO$36*13.85))/360</f>
        <v>432.18058549289253</v>
      </c>
      <c r="CP492" s="5">
        <f>$D$38/2</f>
        <v>1342.0540575303476</v>
      </c>
      <c r="CQ492" s="5">
        <f>CP492-CO492</f>
        <v>909.87347203745503</v>
      </c>
      <c r="CR492" s="4">
        <f>IF(CR491-CQ492&lt;0,0,CR491-CQ492)</f>
        <v>223761.62223545904</v>
      </c>
      <c r="CS492" s="6">
        <f>IF(CR491&lt;1,"",CS491+1)</f>
        <v>455</v>
      </c>
    </row>
    <row r="493" spans="93:97" x14ac:dyDescent="0.25">
      <c r="CO493" s="4">
        <f>(CR492*($CO$36*13.85))/360</f>
        <v>430.43034277237609</v>
      </c>
      <c r="CP493" s="5">
        <f>$D$38/2</f>
        <v>1342.0540575303476</v>
      </c>
      <c r="CQ493" s="5">
        <f>CP493-CO493</f>
        <v>911.62371475797147</v>
      </c>
      <c r="CR493" s="4">
        <f>IF(CR492-CQ493&lt;0,0,CR492-CQ493)</f>
        <v>222849.99852070108</v>
      </c>
      <c r="CS493" s="6">
        <f>IF(CR492&lt;1,"",CS492+1)</f>
        <v>456</v>
      </c>
    </row>
    <row r="494" spans="93:97" x14ac:dyDescent="0.25">
      <c r="CO494" s="4">
        <f>(CR493*($CO$36*13.85))/360</f>
        <v>428.67673326551528</v>
      </c>
      <c r="CP494" s="5">
        <f>$D$38/2</f>
        <v>1342.0540575303476</v>
      </c>
      <c r="CQ494" s="5">
        <f>CP494-CO494</f>
        <v>913.37732426483228</v>
      </c>
      <c r="CR494" s="4">
        <f>IF(CR493-CQ494&lt;0,0,CR493-CQ494)</f>
        <v>221936.62119643623</v>
      </c>
      <c r="CS494" s="6">
        <f>IF(CR493&lt;1,"",CS493+1)</f>
        <v>457</v>
      </c>
    </row>
    <row r="495" spans="93:97" x14ac:dyDescent="0.25">
      <c r="CO495" s="4">
        <f>(CR494*($CO$36*13.85))/360</f>
        <v>426.91975049592241</v>
      </c>
      <c r="CP495" s="5">
        <f>$D$38/2</f>
        <v>1342.0540575303476</v>
      </c>
      <c r="CQ495" s="5">
        <f>CP495-CO495</f>
        <v>915.13430703442509</v>
      </c>
      <c r="CR495" s="4">
        <f>IF(CR494-CQ495&lt;0,0,CR494-CQ495)</f>
        <v>221021.4868894018</v>
      </c>
      <c r="CS495" s="6">
        <f>IF(CR494&lt;1,"",CS494+1)</f>
        <v>458</v>
      </c>
    </row>
    <row r="496" spans="93:97" x14ac:dyDescent="0.25">
      <c r="CO496" s="4">
        <f>(CR495*($CO$36*13.85))/360</f>
        <v>425.15938797475206</v>
      </c>
      <c r="CP496" s="5">
        <f>$D$38/2</f>
        <v>1342.0540575303476</v>
      </c>
      <c r="CQ496" s="5">
        <f>CP496-CO496</f>
        <v>916.89466955559556</v>
      </c>
      <c r="CR496" s="4">
        <f>IF(CR495-CQ496&lt;0,0,CR495-CQ496)</f>
        <v>220104.59221984621</v>
      </c>
      <c r="CS496" s="6">
        <f>IF(CR495&lt;1,"",CS495+1)</f>
        <v>459</v>
      </c>
    </row>
    <row r="497" spans="93:97" x14ac:dyDescent="0.25">
      <c r="CO497" s="4">
        <f>(CR496*($CO$36*13.85))/360</f>
        <v>423.39563920067644</v>
      </c>
      <c r="CP497" s="5">
        <f>$D$38/2</f>
        <v>1342.0540575303476</v>
      </c>
      <c r="CQ497" s="5">
        <f>CP497-CO497</f>
        <v>918.65841832967112</v>
      </c>
      <c r="CR497" s="4">
        <f>IF(CR496-CQ497&lt;0,0,CR496-CQ497)</f>
        <v>219185.93380151654</v>
      </c>
      <c r="CS497" s="6">
        <f>IF(CR496&lt;1,"",CS496+1)</f>
        <v>460</v>
      </c>
    </row>
    <row r="498" spans="93:97" x14ac:dyDescent="0.25">
      <c r="CO498" s="4">
        <f>(CR497*($CO$36*13.85))/360</f>
        <v>421.62849765986169</v>
      </c>
      <c r="CP498" s="5">
        <f>$D$38/2</f>
        <v>1342.0540575303476</v>
      </c>
      <c r="CQ498" s="5">
        <f>CP498-CO498</f>
        <v>920.42555987048581</v>
      </c>
      <c r="CR498" s="4">
        <f>IF(CR497-CQ498&lt;0,0,CR497-CQ498)</f>
        <v>218265.50824164605</v>
      </c>
      <c r="CS498" s="6">
        <f>IF(CR497&lt;1,"",CS497+1)</f>
        <v>461</v>
      </c>
    </row>
    <row r="499" spans="93:97" x14ac:dyDescent="0.25">
      <c r="CO499" s="4">
        <f>(CR498*($CO$36*13.85))/360</f>
        <v>419.85795682594414</v>
      </c>
      <c r="CP499" s="5">
        <f>$D$38/2</f>
        <v>1342.0540575303476</v>
      </c>
      <c r="CQ499" s="5">
        <f>CP499-CO499</f>
        <v>922.19610070440342</v>
      </c>
      <c r="CR499" s="4">
        <f>IF(CR498-CQ499&lt;0,0,CR498-CQ499)</f>
        <v>217343.31214094165</v>
      </c>
      <c r="CS499" s="6">
        <f>IF(CR498&lt;1,"",CS498+1)</f>
        <v>462</v>
      </c>
    </row>
    <row r="500" spans="93:97" x14ac:dyDescent="0.25">
      <c r="CO500" s="4">
        <f>(CR499*($CO$36*13.85))/360</f>
        <v>418.08401016000579</v>
      </c>
      <c r="CP500" s="5">
        <f>$D$38/2</f>
        <v>1342.0540575303476</v>
      </c>
      <c r="CQ500" s="5">
        <f>CP500-CO500</f>
        <v>923.97004737034172</v>
      </c>
      <c r="CR500" s="4">
        <f>IF(CR499-CQ500&lt;0,0,CR499-CQ500)</f>
        <v>216419.34209357129</v>
      </c>
      <c r="CS500" s="6">
        <f>IF(CR499&lt;1,"",CS499+1)</f>
        <v>463</v>
      </c>
    </row>
    <row r="501" spans="93:97" x14ac:dyDescent="0.25">
      <c r="CO501" s="4">
        <f>(CR500*($CO$36*13.85))/360</f>
        <v>416.30665111055038</v>
      </c>
      <c r="CP501" s="5">
        <f>$D$38/2</f>
        <v>1342.0540575303476</v>
      </c>
      <c r="CQ501" s="5">
        <f>CP501-CO501</f>
        <v>925.74740641979724</v>
      </c>
      <c r="CR501" s="4">
        <f>IF(CR500-CQ501&lt;0,0,CR500-CQ501)</f>
        <v>215493.59468715149</v>
      </c>
      <c r="CS501" s="6">
        <f>IF(CR500&lt;1,"",CS500+1)</f>
        <v>464</v>
      </c>
    </row>
    <row r="502" spans="93:97" x14ac:dyDescent="0.25">
      <c r="CO502" s="4">
        <f>(CR501*($CO$36*13.85))/360</f>
        <v>414.52587311347889</v>
      </c>
      <c r="CP502" s="5">
        <f>$D$38/2</f>
        <v>1342.0540575303476</v>
      </c>
      <c r="CQ502" s="5">
        <f>CP502-CO502</f>
        <v>927.52818441686873</v>
      </c>
      <c r="CR502" s="4">
        <f>IF(CR501-CQ502&lt;0,0,CR501-CQ502)</f>
        <v>214566.06650273461</v>
      </c>
      <c r="CS502" s="6">
        <f>IF(CR501&lt;1,"",CS501+1)</f>
        <v>465</v>
      </c>
    </row>
    <row r="503" spans="93:97" x14ac:dyDescent="0.25">
      <c r="CO503" s="4">
        <f>(CR502*($CO$36*13.85))/360</f>
        <v>412.74166959206593</v>
      </c>
      <c r="CP503" s="5">
        <f>$D$38/2</f>
        <v>1342.0540575303476</v>
      </c>
      <c r="CQ503" s="5">
        <f>CP503-CO503</f>
        <v>929.31238793828163</v>
      </c>
      <c r="CR503" s="4">
        <f>IF(CR502-CQ503&lt;0,0,CR502-CQ503)</f>
        <v>213636.75411479632</v>
      </c>
      <c r="CS503" s="6">
        <f>IF(CR502&lt;1,"",CS502+1)</f>
        <v>466</v>
      </c>
    </row>
    <row r="504" spans="93:97" x14ac:dyDescent="0.25">
      <c r="CO504" s="4">
        <f>(CR503*($CO$36*13.85))/360</f>
        <v>410.95403395693461</v>
      </c>
      <c r="CP504" s="5">
        <f>$D$38/2</f>
        <v>1342.0540575303476</v>
      </c>
      <c r="CQ504" s="5">
        <f>CP504-CO504</f>
        <v>931.10002357341295</v>
      </c>
      <c r="CR504" s="4">
        <f>IF(CR503-CQ504&lt;0,0,CR503-CQ504)</f>
        <v>212705.65409122291</v>
      </c>
      <c r="CS504" s="6">
        <f>IF(CR503&lt;1,"",CS503+1)</f>
        <v>467</v>
      </c>
    </row>
    <row r="505" spans="93:97" x14ac:dyDescent="0.25">
      <c r="CO505" s="4">
        <f>(CR504*($CO$36*13.85))/360</f>
        <v>409.16295960603293</v>
      </c>
      <c r="CP505" s="5">
        <f>$D$38/2</f>
        <v>1342.0540575303476</v>
      </c>
      <c r="CQ505" s="5">
        <f>CP505-CO505</f>
        <v>932.89109792431464</v>
      </c>
      <c r="CR505" s="4">
        <f>IF(CR504-CQ505&lt;0,0,CR504-CQ505)</f>
        <v>211772.76299329859</v>
      </c>
      <c r="CS505" s="6">
        <f>IF(CR504&lt;1,"",CS504+1)</f>
        <v>468</v>
      </c>
    </row>
    <row r="506" spans="93:97" x14ac:dyDescent="0.25">
      <c r="CO506" s="4">
        <f>(CR505*($CO$36*13.85))/360</f>
        <v>407.36843992460911</v>
      </c>
      <c r="CP506" s="5">
        <f>$D$38/2</f>
        <v>1342.0540575303476</v>
      </c>
      <c r="CQ506" s="5">
        <f>CP506-CO506</f>
        <v>934.68561760573846</v>
      </c>
      <c r="CR506" s="4">
        <f>IF(CR505-CQ506&lt;0,0,CR505-CQ506)</f>
        <v>210838.07737569284</v>
      </c>
      <c r="CS506" s="6">
        <f>IF(CR505&lt;1,"",CS505+1)</f>
        <v>469</v>
      </c>
    </row>
    <row r="507" spans="93:97" x14ac:dyDescent="0.25">
      <c r="CO507" s="4">
        <f>(CR506*($CO$36*13.85))/360</f>
        <v>405.57046828518691</v>
      </c>
      <c r="CP507" s="5">
        <f>$D$38/2</f>
        <v>1342.0540575303476</v>
      </c>
      <c r="CQ507" s="5">
        <f>CP507-CO507</f>
        <v>936.4835892451606</v>
      </c>
      <c r="CR507" s="4">
        <f>IF(CR506-CQ507&lt;0,0,CR506-CQ507)</f>
        <v>209901.59378644769</v>
      </c>
      <c r="CS507" s="6">
        <f>IF(CR506&lt;1,"",CS506+1)</f>
        <v>470</v>
      </c>
    </row>
    <row r="508" spans="93:97" x14ac:dyDescent="0.25">
      <c r="CO508" s="4">
        <f>(CR507*($CO$36*13.85))/360</f>
        <v>403.76903804754176</v>
      </c>
      <c r="CP508" s="5">
        <f>$D$38/2</f>
        <v>1342.0540575303476</v>
      </c>
      <c r="CQ508" s="5">
        <f>CP508-CO508</f>
        <v>938.28501948280586</v>
      </c>
      <c r="CR508" s="4">
        <f>IF(CR507-CQ508&lt;0,0,CR507-CQ508)</f>
        <v>208963.30876696488</v>
      </c>
      <c r="CS508" s="6">
        <f>IF(CR507&lt;1,"",CS507+1)</f>
        <v>471</v>
      </c>
    </row>
    <row r="509" spans="93:97" x14ac:dyDescent="0.25">
      <c r="CO509" s="4">
        <f>(CR508*($CO$36*13.85))/360</f>
        <v>401.96414255867552</v>
      </c>
      <c r="CP509" s="5">
        <f>$D$38/2</f>
        <v>1342.0540575303476</v>
      </c>
      <c r="CQ509" s="5">
        <f>CP509-CO509</f>
        <v>940.08991497167199</v>
      </c>
      <c r="CR509" s="4">
        <f>IF(CR508-CQ509&lt;0,0,CR508-CQ509)</f>
        <v>208023.21885199321</v>
      </c>
      <c r="CS509" s="6">
        <f>IF(CR508&lt;1,"",CS508+1)</f>
        <v>472</v>
      </c>
    </row>
    <row r="510" spans="93:97" x14ac:dyDescent="0.25">
      <c r="CO510" s="4">
        <f>(CR509*($CO$36*13.85))/360</f>
        <v>400.1557751527925</v>
      </c>
      <c r="CP510" s="5">
        <f>$D$38/2</f>
        <v>1342.0540575303476</v>
      </c>
      <c r="CQ510" s="5">
        <f>CP510-CO510</f>
        <v>941.89828237755501</v>
      </c>
      <c r="CR510" s="4">
        <f>IF(CR509-CQ510&lt;0,0,CR509-CQ510)</f>
        <v>207081.32056961567</v>
      </c>
      <c r="CS510" s="6">
        <f>IF(CR509&lt;1,"",CS509+1)</f>
        <v>473</v>
      </c>
    </row>
    <row r="511" spans="93:97" x14ac:dyDescent="0.25">
      <c r="CO511" s="4">
        <f>(CR510*($CO$36*13.85))/360</f>
        <v>398.34392915127455</v>
      </c>
      <c r="CP511" s="5">
        <f>$D$38/2</f>
        <v>1342.0540575303476</v>
      </c>
      <c r="CQ511" s="5">
        <f>CP511-CO511</f>
        <v>943.71012837907301</v>
      </c>
      <c r="CR511" s="4">
        <f>IF(CR510-CQ511&lt;0,0,CR510-CQ511)</f>
        <v>206137.61044123658</v>
      </c>
      <c r="CS511" s="6">
        <f>IF(CR510&lt;1,"",CS510+1)</f>
        <v>474</v>
      </c>
    </row>
    <row r="512" spans="93:97" x14ac:dyDescent="0.25">
      <c r="CO512" s="4">
        <f>(CR511*($CO$36*13.85))/360</f>
        <v>396.52859786265651</v>
      </c>
      <c r="CP512" s="5">
        <f>$D$38/2</f>
        <v>1342.0540575303476</v>
      </c>
      <c r="CQ512" s="5">
        <f>CP512-CO512</f>
        <v>945.52545966769105</v>
      </c>
      <c r="CR512" s="4">
        <f>IF(CR511-CQ512&lt;0,0,CR511-CQ512)</f>
        <v>205192.08498156889</v>
      </c>
      <c r="CS512" s="6">
        <f>IF(CR511&lt;1,"",CS511+1)</f>
        <v>475</v>
      </c>
    </row>
    <row r="513" spans="93:97" x14ac:dyDescent="0.25">
      <c r="CO513" s="4">
        <f>(CR512*($CO$36*13.85))/360</f>
        <v>394.70977458260126</v>
      </c>
      <c r="CP513" s="5">
        <f>$D$38/2</f>
        <v>1342.0540575303476</v>
      </c>
      <c r="CQ513" s="5">
        <f>CP513-CO513</f>
        <v>947.34428294774625</v>
      </c>
      <c r="CR513" s="4">
        <f>IF(CR512-CQ513&lt;0,0,CR512-CQ513)</f>
        <v>204244.74069862114</v>
      </c>
      <c r="CS513" s="6">
        <f>IF(CR512&lt;1,"",CS512+1)</f>
        <v>476</v>
      </c>
    </row>
    <row r="514" spans="93:97" x14ac:dyDescent="0.25">
      <c r="CO514" s="4">
        <f>(CR513*($CO$36*13.85))/360</f>
        <v>392.88745259387537</v>
      </c>
      <c r="CP514" s="5">
        <f>$D$38/2</f>
        <v>1342.0540575303476</v>
      </c>
      <c r="CQ514" s="5">
        <f>CP514-CO514</f>
        <v>949.16660493647214</v>
      </c>
      <c r="CR514" s="4">
        <f>IF(CR513-CQ514&lt;0,0,CR513-CQ514)</f>
        <v>203295.57409368467</v>
      </c>
      <c r="CS514" s="6">
        <f>IF(CR513&lt;1,"",CS513+1)</f>
        <v>477</v>
      </c>
    </row>
    <row r="515" spans="93:97" x14ac:dyDescent="0.25">
      <c r="CO515" s="4">
        <f>(CR514*($CO$36*13.85))/360</f>
        <v>391.06162516632401</v>
      </c>
      <c r="CP515" s="5">
        <f>$D$38/2</f>
        <v>1342.0540575303476</v>
      </c>
      <c r="CQ515" s="5">
        <f>CP515-CO515</f>
        <v>950.99243236402356</v>
      </c>
      <c r="CR515" s="4">
        <f>IF(CR514-CQ515&lt;0,0,CR514-CQ515)</f>
        <v>202344.58166132064</v>
      </c>
      <c r="CS515" s="6">
        <f>IF(CR514&lt;1,"",CS514+1)</f>
        <v>478</v>
      </c>
    </row>
    <row r="516" spans="93:97" x14ac:dyDescent="0.25">
      <c r="CO516" s="4">
        <f>(CR515*($CO$36*13.85))/360</f>
        <v>389.23228555684597</v>
      </c>
      <c r="CP516" s="5">
        <f>$D$38/2</f>
        <v>1342.0540575303476</v>
      </c>
      <c r="CQ516" s="5">
        <f>CP516-CO516</f>
        <v>952.82177197350165</v>
      </c>
      <c r="CR516" s="4">
        <f>IF(CR515-CQ516&lt;0,0,CR515-CQ516)</f>
        <v>201391.75988934713</v>
      </c>
      <c r="CS516" s="6">
        <f>IF(CR515&lt;1,"",CS515+1)</f>
        <v>479</v>
      </c>
    </row>
    <row r="517" spans="93:97" x14ac:dyDescent="0.25">
      <c r="CO517" s="4">
        <f>(CR516*($CO$36*13.85))/360</f>
        <v>387.39942700936911</v>
      </c>
      <c r="CP517" s="5">
        <f>$D$38/2</f>
        <v>1342.0540575303476</v>
      </c>
      <c r="CQ517" s="5">
        <f>CP517-CO517</f>
        <v>954.65463052097846</v>
      </c>
      <c r="CR517" s="4">
        <f>IF(CR516-CQ517&lt;0,0,CR516-CQ517)</f>
        <v>200437.10525882614</v>
      </c>
      <c r="CS517" s="6">
        <f>IF(CR516&lt;1,"",CS516+1)</f>
        <v>480</v>
      </c>
    </row>
    <row r="518" spans="93:97" x14ac:dyDescent="0.25">
      <c r="CO518" s="4">
        <f>(CR517*($CO$36*13.85))/360</f>
        <v>385.56304275482529</v>
      </c>
      <c r="CP518" s="5">
        <f>$D$38/2</f>
        <v>1342.0540575303476</v>
      </c>
      <c r="CQ518" s="5">
        <f>CP518-CO518</f>
        <v>956.49101477552222</v>
      </c>
      <c r="CR518" s="4">
        <f>IF(CR517-CQ518&lt;0,0,CR517-CQ518)</f>
        <v>199480.61424405061</v>
      </c>
      <c r="CS518" s="6">
        <f>IF(CR517&lt;1,"",CS517+1)</f>
        <v>481</v>
      </c>
    </row>
    <row r="519" spans="93:97" x14ac:dyDescent="0.25">
      <c r="CO519" s="4">
        <f>(CR518*($CO$36*13.85))/360</f>
        <v>383.72312601112515</v>
      </c>
      <c r="CP519" s="5">
        <f>$D$38/2</f>
        <v>1342.0540575303476</v>
      </c>
      <c r="CQ519" s="5">
        <f>CP519-CO519</f>
        <v>958.33093151922242</v>
      </c>
      <c r="CR519" s="4">
        <f>IF(CR518-CQ519&lt;0,0,CR518-CQ519)</f>
        <v>198522.28331253139</v>
      </c>
      <c r="CS519" s="6">
        <f>IF(CR518&lt;1,"",CS518+1)</f>
        <v>482</v>
      </c>
    </row>
    <row r="520" spans="93:97" x14ac:dyDescent="0.25">
      <c r="CO520" s="4">
        <f>(CR519*($CO$36*13.85))/360</f>
        <v>381.87966998313334</v>
      </c>
      <c r="CP520" s="5">
        <f>$D$38/2</f>
        <v>1342.0540575303476</v>
      </c>
      <c r="CQ520" s="5">
        <f>CP520-CO520</f>
        <v>960.17438754721422</v>
      </c>
      <c r="CR520" s="4">
        <f>IF(CR519-CQ520&lt;0,0,CR519-CQ520)</f>
        <v>197562.10892498418</v>
      </c>
      <c r="CS520" s="6">
        <f>IF(CR519&lt;1,"",CS519+1)</f>
        <v>483</v>
      </c>
    </row>
    <row r="521" spans="93:97" x14ac:dyDescent="0.25">
      <c r="CO521" s="4">
        <f>(CR520*($CO$36*13.85))/360</f>
        <v>380.03266786264317</v>
      </c>
      <c r="CP521" s="5">
        <f>$D$38/2</f>
        <v>1342.0540575303476</v>
      </c>
      <c r="CQ521" s="5">
        <f>CP521-CO521</f>
        <v>962.0213896677044</v>
      </c>
      <c r="CR521" s="4">
        <f>IF(CR520-CQ521&lt;0,0,CR520-CQ521)</f>
        <v>196600.08753531647</v>
      </c>
      <c r="CS521" s="6">
        <f>IF(CR520&lt;1,"",CS520+1)</f>
        <v>484</v>
      </c>
    </row>
    <row r="522" spans="93:97" x14ac:dyDescent="0.25">
      <c r="CO522" s="4">
        <f>(CR521*($CO$36*13.85))/360</f>
        <v>378.18211282835182</v>
      </c>
      <c r="CP522" s="5">
        <f>$D$38/2</f>
        <v>1342.0540575303476</v>
      </c>
      <c r="CQ522" s="5">
        <f>CP522-CO522</f>
        <v>963.87194470199574</v>
      </c>
      <c r="CR522" s="4">
        <f>IF(CR521-CQ522&lt;0,0,CR521-CQ522)</f>
        <v>195636.21559061448</v>
      </c>
      <c r="CS522" s="6">
        <f>IF(CR521&lt;1,"",CS521+1)</f>
        <v>485</v>
      </c>
    </row>
    <row r="523" spans="93:97" x14ac:dyDescent="0.25">
      <c r="CO523" s="4">
        <f>(CR522*($CO$36*13.85))/360</f>
        <v>376.32799804583482</v>
      </c>
      <c r="CP523" s="5">
        <f>$D$38/2</f>
        <v>1342.0540575303476</v>
      </c>
      <c r="CQ523" s="5">
        <f>CP523-CO523</f>
        <v>965.72605948451269</v>
      </c>
      <c r="CR523" s="4">
        <f>IF(CR522-CQ523&lt;0,0,CR522-CQ523)</f>
        <v>194670.48953112998</v>
      </c>
      <c r="CS523" s="6">
        <f>IF(CR522&lt;1,"",CS522+1)</f>
        <v>486</v>
      </c>
    </row>
    <row r="524" spans="93:97" x14ac:dyDescent="0.25">
      <c r="CO524" s="4">
        <f>(CR523*($CO$36*13.85))/360</f>
        <v>374.47031666752088</v>
      </c>
      <c r="CP524" s="5">
        <f>$D$38/2</f>
        <v>1342.0540575303476</v>
      </c>
      <c r="CQ524" s="5">
        <f>CP524-CO524</f>
        <v>967.58374086282674</v>
      </c>
      <c r="CR524" s="4">
        <f>IF(CR523-CQ524&lt;0,0,CR523-CQ524)</f>
        <v>193702.90579026716</v>
      </c>
      <c r="CS524" s="6">
        <f>IF(CR523&lt;1,"",CS523+1)</f>
        <v>487</v>
      </c>
    </row>
    <row r="525" spans="93:97" x14ac:dyDescent="0.25">
      <c r="CO525" s="4">
        <f>(CR524*($CO$36*13.85))/360</f>
        <v>372.60906183266667</v>
      </c>
      <c r="CP525" s="5">
        <f>$D$38/2</f>
        <v>1342.0540575303476</v>
      </c>
      <c r="CQ525" s="5">
        <f>CP525-CO525</f>
        <v>969.44499569768095</v>
      </c>
      <c r="CR525" s="4">
        <f>IF(CR524-CQ525&lt;0,0,CR524-CQ525)</f>
        <v>192733.46079456949</v>
      </c>
      <c r="CS525" s="6">
        <f>IF(CR524&lt;1,"",CS524+1)</f>
        <v>488</v>
      </c>
    </row>
    <row r="526" spans="93:97" x14ac:dyDescent="0.25">
      <c r="CO526" s="4">
        <f>(CR525*($CO$36*13.85))/360</f>
        <v>370.74422666733159</v>
      </c>
      <c r="CP526" s="5">
        <f>$D$38/2</f>
        <v>1342.0540575303476</v>
      </c>
      <c r="CQ526" s="5">
        <f>CP526-CO526</f>
        <v>971.30983086301603</v>
      </c>
      <c r="CR526" s="4">
        <f>IF(CR525-CQ526&lt;0,0,CR525-CQ526)</f>
        <v>191762.15096370646</v>
      </c>
      <c r="CS526" s="6">
        <f>IF(CR525&lt;1,"",CS525+1)</f>
        <v>489</v>
      </c>
    </row>
    <row r="527" spans="93:97" x14ac:dyDescent="0.25">
      <c r="CO527" s="4">
        <f>(CR526*($CO$36*13.85))/360</f>
        <v>368.875804284352</v>
      </c>
      <c r="CP527" s="5">
        <f>$D$38/2</f>
        <v>1342.0540575303476</v>
      </c>
      <c r="CQ527" s="5">
        <f>CP527-CO527</f>
        <v>973.17825324599562</v>
      </c>
      <c r="CR527" s="4">
        <f>IF(CR526-CQ527&lt;0,0,CR526-CQ527)</f>
        <v>190788.97271046045</v>
      </c>
      <c r="CS527" s="6">
        <f>IF(CR526&lt;1,"",CS526+1)</f>
        <v>490</v>
      </c>
    </row>
    <row r="528" spans="93:97" x14ac:dyDescent="0.25">
      <c r="CO528" s="4">
        <f>(CR527*($CO$36*13.85))/360</f>
        <v>367.00378778331628</v>
      </c>
      <c r="CP528" s="5">
        <f>$D$38/2</f>
        <v>1342.0540575303476</v>
      </c>
      <c r="CQ528" s="5">
        <f>CP528-CO528</f>
        <v>975.05026974703128</v>
      </c>
      <c r="CR528" s="4">
        <f>IF(CR527-CQ528&lt;0,0,CR527-CQ528)</f>
        <v>189813.92244071342</v>
      </c>
      <c r="CS528" s="6">
        <f>IF(CR527&lt;1,"",CS527+1)</f>
        <v>491</v>
      </c>
    </row>
    <row r="529" spans="93:97" x14ac:dyDescent="0.25">
      <c r="CO529" s="4">
        <f>(CR528*($CO$36*13.85))/360</f>
        <v>365.12817025053897</v>
      </c>
      <c r="CP529" s="5">
        <f>$D$38/2</f>
        <v>1342.0540575303476</v>
      </c>
      <c r="CQ529" s="5">
        <f>CP529-CO529</f>
        <v>976.92588727980865</v>
      </c>
      <c r="CR529" s="4">
        <f>IF(CR528-CQ529&lt;0,0,CR528-CQ529)</f>
        <v>188836.99655343362</v>
      </c>
      <c r="CS529" s="6">
        <f>IF(CR528&lt;1,"",CS528+1)</f>
        <v>492</v>
      </c>
    </row>
    <row r="530" spans="93:97" x14ac:dyDescent="0.25">
      <c r="CO530" s="4">
        <f>(CR529*($CO$36*13.85))/360</f>
        <v>363.24894475903551</v>
      </c>
      <c r="CP530" s="5">
        <f>$D$38/2</f>
        <v>1342.0540575303476</v>
      </c>
      <c r="CQ530" s="5">
        <f>CP530-CO530</f>
        <v>978.805112771312</v>
      </c>
      <c r="CR530" s="4">
        <f>IF(CR529-CQ530&lt;0,0,CR529-CQ530)</f>
        <v>187858.19144066231</v>
      </c>
      <c r="CS530" s="6">
        <f>IF(CR529&lt;1,"",CS529+1)</f>
        <v>493</v>
      </c>
    </row>
    <row r="531" spans="93:97" x14ac:dyDescent="0.25">
      <c r="CO531" s="4">
        <f>(CR530*($CO$36*13.85))/360</f>
        <v>361.36610436849622</v>
      </c>
      <c r="CP531" s="5">
        <f>$D$38/2</f>
        <v>1342.0540575303476</v>
      </c>
      <c r="CQ531" s="5">
        <f>CP531-CO531</f>
        <v>980.68795316185128</v>
      </c>
      <c r="CR531" s="4">
        <f>IF(CR530-CQ531&lt;0,0,CR530-CQ531)</f>
        <v>186877.50348750045</v>
      </c>
      <c r="CS531" s="6">
        <f>IF(CR530&lt;1,"",CS530+1)</f>
        <v>494</v>
      </c>
    </row>
    <row r="532" spans="93:97" x14ac:dyDescent="0.25">
      <c r="CO532" s="4">
        <f>(CR531*($CO$36*13.85))/360</f>
        <v>359.47964212526125</v>
      </c>
      <c r="CP532" s="5">
        <f>$D$38/2</f>
        <v>1342.0540575303476</v>
      </c>
      <c r="CQ532" s="5">
        <f>CP532-CO532</f>
        <v>982.57441540508626</v>
      </c>
      <c r="CR532" s="4">
        <f>IF(CR531-CQ532&lt;0,0,CR531-CQ532)</f>
        <v>185894.92907209537</v>
      </c>
      <c r="CS532" s="6">
        <f>IF(CR531&lt;1,"",CS531+1)</f>
        <v>495</v>
      </c>
    </row>
    <row r="533" spans="93:97" x14ac:dyDescent="0.25">
      <c r="CO533" s="4">
        <f>(CR532*($CO$36*13.85))/360</f>
        <v>357.58955106229456</v>
      </c>
      <c r="CP533" s="5">
        <f>$D$38/2</f>
        <v>1342.0540575303476</v>
      </c>
      <c r="CQ533" s="5">
        <f>CP533-CO533</f>
        <v>984.46450646805306</v>
      </c>
      <c r="CR533" s="4">
        <f>IF(CR532-CQ533&lt;0,0,CR532-CQ533)</f>
        <v>184910.46456562731</v>
      </c>
      <c r="CS533" s="6">
        <f>IF(CR532&lt;1,"",CS532+1)</f>
        <v>496</v>
      </c>
    </row>
    <row r="534" spans="93:97" x14ac:dyDescent="0.25">
      <c r="CO534" s="4">
        <f>(CR533*($CO$36*13.85))/360</f>
        <v>355.6958241991581</v>
      </c>
      <c r="CP534" s="5">
        <f>$D$38/2</f>
        <v>1342.0540575303476</v>
      </c>
      <c r="CQ534" s="5">
        <f>CP534-CO534</f>
        <v>986.35823333118947</v>
      </c>
      <c r="CR534" s="4">
        <f>IF(CR533-CQ534&lt;0,0,CR533-CQ534)</f>
        <v>183924.10633229613</v>
      </c>
      <c r="CS534" s="6">
        <f>IF(CR533&lt;1,"",CS533+1)</f>
        <v>497</v>
      </c>
    </row>
    <row r="535" spans="93:97" x14ac:dyDescent="0.25">
      <c r="CO535" s="4">
        <f>(CR534*($CO$36*13.85))/360</f>
        <v>353.7984545419863</v>
      </c>
      <c r="CP535" s="5">
        <f>$D$38/2</f>
        <v>1342.0540575303476</v>
      </c>
      <c r="CQ535" s="5">
        <f>CP535-CO535</f>
        <v>988.25560298836126</v>
      </c>
      <c r="CR535" s="4">
        <f>IF(CR534-CQ535&lt;0,0,CR534-CQ535)</f>
        <v>182935.85072930777</v>
      </c>
      <c r="CS535" s="6">
        <f>IF(CR534&lt;1,"",CS534+1)</f>
        <v>498</v>
      </c>
    </row>
    <row r="536" spans="93:97" x14ac:dyDescent="0.25">
      <c r="CO536" s="4">
        <f>(CR535*($CO$36*13.85))/360</f>
        <v>351.8974350834601</v>
      </c>
      <c r="CP536" s="5">
        <f>$D$38/2</f>
        <v>1342.0540575303476</v>
      </c>
      <c r="CQ536" s="5">
        <f>CP536-CO536</f>
        <v>990.15662244688747</v>
      </c>
      <c r="CR536" s="4">
        <f>IF(CR535-CQ536&lt;0,0,CR535-CQ536)</f>
        <v>181945.69410686087</v>
      </c>
      <c r="CS536" s="6">
        <f>IF(CR535&lt;1,"",CS535+1)</f>
        <v>499</v>
      </c>
    </row>
    <row r="537" spans="93:97" x14ac:dyDescent="0.25">
      <c r="CO537" s="4">
        <f>(CR536*($CO$36*13.85))/360</f>
        <v>349.992758802781</v>
      </c>
      <c r="CP537" s="5">
        <f>$D$38/2</f>
        <v>1342.0540575303476</v>
      </c>
      <c r="CQ537" s="5">
        <f>CP537-CO537</f>
        <v>992.06129872756651</v>
      </c>
      <c r="CR537" s="4">
        <f>IF(CR536-CQ537&lt;0,0,CR536-CQ537)</f>
        <v>180953.63280813332</v>
      </c>
      <c r="CS537" s="6">
        <f>IF(CR536&lt;1,"",CS536+1)</f>
        <v>500</v>
      </c>
    </row>
    <row r="538" spans="93:97" x14ac:dyDescent="0.25">
      <c r="CO538" s="4">
        <f>(CR537*($CO$36*13.85))/360</f>
        <v>348.08441866564533</v>
      </c>
      <c r="CP538" s="5">
        <f>$D$38/2</f>
        <v>1342.0540575303476</v>
      </c>
      <c r="CQ538" s="5">
        <f>CP538-CO538</f>
        <v>993.96963886470223</v>
      </c>
      <c r="CR538" s="4">
        <f>IF(CR537-CQ538&lt;0,0,CR537-CQ538)</f>
        <v>179959.66316926861</v>
      </c>
      <c r="CS538" s="6">
        <f>IF(CR537&lt;1,"",CS537+1)</f>
        <v>501</v>
      </c>
    </row>
    <row r="539" spans="93:97" x14ac:dyDescent="0.25">
      <c r="CO539" s="4">
        <f>(CR538*($CO$36*13.85))/360</f>
        <v>346.17240762421807</v>
      </c>
      <c r="CP539" s="5">
        <f>$D$38/2</f>
        <v>1342.0540575303476</v>
      </c>
      <c r="CQ539" s="5">
        <f>CP539-CO539</f>
        <v>995.8816499061295</v>
      </c>
      <c r="CR539" s="4">
        <f>IF(CR538-CQ539&lt;0,0,CR538-CQ539)</f>
        <v>178963.78151936247</v>
      </c>
      <c r="CS539" s="6">
        <f>IF(CR538&lt;1,"",CS538+1)</f>
        <v>502</v>
      </c>
    </row>
    <row r="540" spans="93:97" x14ac:dyDescent="0.25">
      <c r="CO540" s="4">
        <f>(CR539*($CO$36*13.85))/360</f>
        <v>344.25671861710697</v>
      </c>
      <c r="CP540" s="5">
        <f>$D$38/2</f>
        <v>1342.0540575303476</v>
      </c>
      <c r="CQ540" s="5">
        <f>CP540-CO540</f>
        <v>997.79733891324054</v>
      </c>
      <c r="CR540" s="4">
        <f>IF(CR539-CQ540&lt;0,0,CR539-CQ540)</f>
        <v>177965.98418044922</v>
      </c>
      <c r="CS540" s="6">
        <f>IF(CR539&lt;1,"",CS539+1)</f>
        <v>503</v>
      </c>
    </row>
    <row r="541" spans="93:97" x14ac:dyDescent="0.25">
      <c r="CO541" s="4">
        <f>(CR540*($CO$36*13.85))/360</f>
        <v>342.33734456933632</v>
      </c>
      <c r="CP541" s="5">
        <f>$D$38/2</f>
        <v>1342.0540575303476</v>
      </c>
      <c r="CQ541" s="5">
        <f>CP541-CO541</f>
        <v>999.71671296101124</v>
      </c>
      <c r="CR541" s="4">
        <f>IF(CR540-CQ541&lt;0,0,CR540-CQ541)</f>
        <v>176966.26746748821</v>
      </c>
      <c r="CS541" s="6">
        <f>IF(CR540&lt;1,"",CS540+1)</f>
        <v>504</v>
      </c>
    </row>
    <row r="542" spans="93:97" x14ac:dyDescent="0.25">
      <c r="CO542" s="4">
        <f>(CR541*($CO$36*13.85))/360</f>
        <v>340.41427839232108</v>
      </c>
      <c r="CP542" s="5">
        <f>$D$38/2</f>
        <v>1342.0540575303476</v>
      </c>
      <c r="CQ542" s="5">
        <f>CP542-CO542</f>
        <v>1001.6397791380265</v>
      </c>
      <c r="CR542" s="4">
        <f>IF(CR541-CQ542&lt;0,0,CR541-CQ542)</f>
        <v>175964.62768835019</v>
      </c>
      <c r="CS542" s="6">
        <f>IF(CR541&lt;1,"",CS541+1)</f>
        <v>505</v>
      </c>
    </row>
    <row r="543" spans="93:97" x14ac:dyDescent="0.25">
      <c r="CO543" s="4">
        <f>(CR542*($CO$36*13.85))/360</f>
        <v>338.4875129838403</v>
      </c>
      <c r="CP543" s="5">
        <f>$D$38/2</f>
        <v>1342.0540575303476</v>
      </c>
      <c r="CQ543" s="5">
        <f>CP543-CO543</f>
        <v>1003.5665445465072</v>
      </c>
      <c r="CR543" s="4">
        <f>IF(CR542-CQ543&lt;0,0,CR542-CQ543)</f>
        <v>174961.06114380367</v>
      </c>
      <c r="CS543" s="6">
        <f>IF(CR542&lt;1,"",CS542+1)</f>
        <v>506</v>
      </c>
    </row>
    <row r="544" spans="93:97" x14ac:dyDescent="0.25">
      <c r="CO544" s="4">
        <f>(CR543*($CO$36*13.85))/360</f>
        <v>336.55704122801126</v>
      </c>
      <c r="CP544" s="5">
        <f>$D$38/2</f>
        <v>1342.0540575303476</v>
      </c>
      <c r="CQ544" s="5">
        <f>CP544-CO544</f>
        <v>1005.4970163023363</v>
      </c>
      <c r="CR544" s="4">
        <f>IF(CR543-CQ544&lt;0,0,CR543-CQ544)</f>
        <v>173955.56412750133</v>
      </c>
      <c r="CS544" s="6">
        <f>IF(CR543&lt;1,"",CS543+1)</f>
        <v>507</v>
      </c>
    </row>
    <row r="545" spans="93:97" x14ac:dyDescent="0.25">
      <c r="CO545" s="4">
        <f>(CR544*($CO$36*13.85))/360</f>
        <v>334.62285599526297</v>
      </c>
      <c r="CP545" s="5">
        <f>$D$38/2</f>
        <v>1342.0540575303476</v>
      </c>
      <c r="CQ545" s="5">
        <f>CP545-CO545</f>
        <v>1007.4312015350846</v>
      </c>
      <c r="CR545" s="4">
        <f>IF(CR544-CQ545&lt;0,0,CR544-CQ545)</f>
        <v>172948.13292596626</v>
      </c>
      <c r="CS545" s="6">
        <f>IF(CR544&lt;1,"",CS544+1)</f>
        <v>508</v>
      </c>
    </row>
    <row r="546" spans="93:97" x14ac:dyDescent="0.25">
      <c r="CO546" s="4">
        <f>(CR545*($CO$36*13.85))/360</f>
        <v>332.68495014231013</v>
      </c>
      <c r="CP546" s="5">
        <f>$D$38/2</f>
        <v>1342.0540575303476</v>
      </c>
      <c r="CQ546" s="5">
        <f>CP546-CO546</f>
        <v>1009.3691073880375</v>
      </c>
      <c r="CR546" s="4">
        <f>IF(CR545-CQ546&lt;0,0,CR545-CQ546)</f>
        <v>171938.76381857821</v>
      </c>
      <c r="CS546" s="6">
        <f>IF(CR545&lt;1,"",CS545+1)</f>
        <v>509</v>
      </c>
    </row>
    <row r="547" spans="93:97" x14ac:dyDescent="0.25">
      <c r="CO547" s="4">
        <f>(CR546*($CO$36*13.85))/360</f>
        <v>330.74331651212611</v>
      </c>
      <c r="CP547" s="5">
        <f>$D$38/2</f>
        <v>1342.0540575303476</v>
      </c>
      <c r="CQ547" s="5">
        <f>CP547-CO547</f>
        <v>1011.3107410182215</v>
      </c>
      <c r="CR547" s="4">
        <f>IF(CR546-CQ547&lt;0,0,CR546-CQ547)</f>
        <v>170927.45307756</v>
      </c>
      <c r="CS547" s="6">
        <f>IF(CR546&lt;1,"",CS546+1)</f>
        <v>510</v>
      </c>
    </row>
    <row r="548" spans="93:97" x14ac:dyDescent="0.25">
      <c r="CO548" s="4">
        <f>(CR547*($CO$36*13.85))/360</f>
        <v>328.7979479339175</v>
      </c>
      <c r="CP548" s="5">
        <f>$D$38/2</f>
        <v>1342.0540575303476</v>
      </c>
      <c r="CQ548" s="5">
        <f>CP548-CO548</f>
        <v>1013.2561095964301</v>
      </c>
      <c r="CR548" s="4">
        <f>IF(CR547-CQ548&lt;0,0,CR547-CQ548)</f>
        <v>169914.19696796357</v>
      </c>
      <c r="CS548" s="6">
        <f>IF(CR547&lt;1,"",CS547+1)</f>
        <v>511</v>
      </c>
    </row>
    <row r="549" spans="93:97" x14ac:dyDescent="0.25">
      <c r="CO549" s="4">
        <f>(CR548*($CO$36*13.85))/360</f>
        <v>326.84883722309655</v>
      </c>
      <c r="CP549" s="5">
        <f>$D$38/2</f>
        <v>1342.0540575303476</v>
      </c>
      <c r="CQ549" s="5">
        <f>CP549-CO549</f>
        <v>1015.205220307251</v>
      </c>
      <c r="CR549" s="4">
        <f>IF(CR548-CQ549&lt;0,0,CR548-CQ549)</f>
        <v>168898.99174765631</v>
      </c>
      <c r="CS549" s="6">
        <f>IF(CR548&lt;1,"",CS548+1)</f>
        <v>512</v>
      </c>
    </row>
    <row r="550" spans="93:97" x14ac:dyDescent="0.25">
      <c r="CO550" s="4">
        <f>(CR549*($CO$36*13.85))/360</f>
        <v>324.89597718125555</v>
      </c>
      <c r="CP550" s="5">
        <f>$D$38/2</f>
        <v>1342.0540575303476</v>
      </c>
      <c r="CQ550" s="5">
        <f>CP550-CO550</f>
        <v>1017.158080349092</v>
      </c>
      <c r="CR550" s="4">
        <f>IF(CR549-CQ550&lt;0,0,CR549-CQ550)</f>
        <v>167881.83366730722</v>
      </c>
      <c r="CS550" s="6">
        <f>IF(CR549&lt;1,"",CS549+1)</f>
        <v>513</v>
      </c>
    </row>
    <row r="551" spans="93:97" x14ac:dyDescent="0.25">
      <c r="CO551" s="4">
        <f>(CR550*($CO$36*13.85))/360</f>
        <v>322.93936059613958</v>
      </c>
      <c r="CP551" s="5">
        <f>$D$38/2</f>
        <v>1342.0540575303476</v>
      </c>
      <c r="CQ551" s="5">
        <f>CP551-CO551</f>
        <v>1019.114696934208</v>
      </c>
      <c r="CR551" s="4">
        <f>IF(CR550-CQ551&lt;0,0,CR550-CQ551)</f>
        <v>166862.71897037301</v>
      </c>
      <c r="CS551" s="6">
        <f>IF(CR550&lt;1,"",CS550+1)</f>
        <v>514</v>
      </c>
    </row>
    <row r="552" spans="93:97" x14ac:dyDescent="0.25">
      <c r="CO552" s="4">
        <f>(CR551*($CO$36*13.85))/360</f>
        <v>320.97898024162032</v>
      </c>
      <c r="CP552" s="5">
        <f>$D$38/2</f>
        <v>1342.0540575303476</v>
      </c>
      <c r="CQ552" s="5">
        <f>CP552-CO552</f>
        <v>1021.0750772887272</v>
      </c>
      <c r="CR552" s="4">
        <f>IF(CR551-CQ552&lt;0,0,CR551-CQ552)</f>
        <v>165841.64389308429</v>
      </c>
      <c r="CS552" s="6">
        <f>IF(CR551&lt;1,"",CS551+1)</f>
        <v>515</v>
      </c>
    </row>
    <row r="553" spans="93:97" x14ac:dyDescent="0.25">
      <c r="CO553" s="4">
        <f>(CR552*($CO$36*13.85))/360</f>
        <v>319.01482887766906</v>
      </c>
      <c r="CP553" s="5">
        <f>$D$38/2</f>
        <v>1342.0540575303476</v>
      </c>
      <c r="CQ553" s="5">
        <f>CP553-CO553</f>
        <v>1023.0392286526785</v>
      </c>
      <c r="CR553" s="4">
        <f>IF(CR552-CQ553&lt;0,0,CR552-CQ553)</f>
        <v>164818.60466443159</v>
      </c>
      <c r="CS553" s="6">
        <f>IF(CR552&lt;1,"",CS552+1)</f>
        <v>516</v>
      </c>
    </row>
    <row r="554" spans="93:97" x14ac:dyDescent="0.25">
      <c r="CO554" s="4">
        <f>(CR553*($CO$36*13.85))/360</f>
        <v>317.04689925033023</v>
      </c>
      <c r="CP554" s="5">
        <f>$D$38/2</f>
        <v>1342.0540575303476</v>
      </c>
      <c r="CQ554" s="5">
        <f>CP554-CO554</f>
        <v>1025.0071582800174</v>
      </c>
      <c r="CR554" s="4">
        <f>IF(CR553-CQ554&lt;0,0,CR553-CQ554)</f>
        <v>163793.59750615156</v>
      </c>
      <c r="CS554" s="6">
        <f>IF(CR553&lt;1,"",CS553+1)</f>
        <v>517</v>
      </c>
    </row>
    <row r="555" spans="93:97" x14ac:dyDescent="0.25">
      <c r="CO555" s="4">
        <f>(CR554*($CO$36*13.85))/360</f>
        <v>315.07518409169433</v>
      </c>
      <c r="CP555" s="5">
        <f>$D$38/2</f>
        <v>1342.0540575303476</v>
      </c>
      <c r="CQ555" s="5">
        <f>CP555-CO555</f>
        <v>1026.9788734386532</v>
      </c>
      <c r="CR555" s="4">
        <f>IF(CR554-CQ555&lt;0,0,CR554-CQ555)</f>
        <v>162766.6186327129</v>
      </c>
      <c r="CS555" s="6">
        <f>IF(CR554&lt;1,"",CS554+1)</f>
        <v>518</v>
      </c>
    </row>
    <row r="556" spans="93:97" x14ac:dyDescent="0.25">
      <c r="CO556" s="4">
        <f>(CR555*($CO$36*13.85))/360</f>
        <v>313.09967611987133</v>
      </c>
      <c r="CP556" s="5">
        <f>$D$38/2</f>
        <v>1342.0540575303476</v>
      </c>
      <c r="CQ556" s="5">
        <f>CP556-CO556</f>
        <v>1028.9543814104763</v>
      </c>
      <c r="CR556" s="4">
        <f>IF(CR555-CQ556&lt;0,0,CR555-CQ556)</f>
        <v>161737.66425130243</v>
      </c>
      <c r="CS556" s="6">
        <f>IF(CR555&lt;1,"",CS555+1)</f>
        <v>519</v>
      </c>
    </row>
    <row r="557" spans="93:97" x14ac:dyDescent="0.25">
      <c r="CO557" s="4">
        <f>(CR556*($CO$36*13.85))/360</f>
        <v>311.1203680389637</v>
      </c>
      <c r="CP557" s="5">
        <f>$D$38/2</f>
        <v>1342.0540575303476</v>
      </c>
      <c r="CQ557" s="5">
        <f>CP557-CO557</f>
        <v>1030.9336894913838</v>
      </c>
      <c r="CR557" s="4">
        <f>IF(CR556-CQ557&lt;0,0,CR556-CQ557)</f>
        <v>160706.73056181104</v>
      </c>
      <c r="CS557" s="6">
        <f>IF(CR556&lt;1,"",CS556+1)</f>
        <v>520</v>
      </c>
    </row>
    <row r="558" spans="93:97" x14ac:dyDescent="0.25">
      <c r="CO558" s="4">
        <f>(CR557*($CO$36*13.85))/360</f>
        <v>309.13725253903925</v>
      </c>
      <c r="CP558" s="5">
        <f>$D$38/2</f>
        <v>1342.0540575303476</v>
      </c>
      <c r="CQ558" s="5">
        <f>CP558-CO558</f>
        <v>1032.9168049913083</v>
      </c>
      <c r="CR558" s="4">
        <f>IF(CR557-CQ558&lt;0,0,CR557-CQ558)</f>
        <v>159673.81375681973</v>
      </c>
      <c r="CS558" s="6">
        <f>IF(CR557&lt;1,"",CS557+1)</f>
        <v>521</v>
      </c>
    </row>
    <row r="559" spans="93:97" x14ac:dyDescent="0.25">
      <c r="CO559" s="4">
        <f>(CR558*($CO$36*13.85))/360</f>
        <v>307.1503222961046</v>
      </c>
      <c r="CP559" s="5">
        <f>$D$38/2</f>
        <v>1342.0540575303476</v>
      </c>
      <c r="CQ559" s="5">
        <f>CP559-CO559</f>
        <v>1034.903735234243</v>
      </c>
      <c r="CR559" s="4">
        <f>IF(CR558-CQ559&lt;0,0,CR558-CQ559)</f>
        <v>158638.91002158547</v>
      </c>
      <c r="CS559" s="6">
        <f>IF(CR558&lt;1,"",CS558+1)</f>
        <v>522</v>
      </c>
    </row>
    <row r="560" spans="93:97" x14ac:dyDescent="0.25">
      <c r="CO560" s="4">
        <f>(CR559*($CO$36*13.85))/360</f>
        <v>305.15956997207758</v>
      </c>
      <c r="CP560" s="5">
        <f>$D$38/2</f>
        <v>1342.0540575303476</v>
      </c>
      <c r="CQ560" s="5">
        <f>CP560-CO560</f>
        <v>1036.8944875582699</v>
      </c>
      <c r="CR560" s="4">
        <f>IF(CR559-CQ560&lt;0,0,CR559-CQ560)</f>
        <v>157602.01553402719</v>
      </c>
      <c r="CS560" s="6">
        <f>IF(CR559&lt;1,"",CS559+1)</f>
        <v>523</v>
      </c>
    </row>
    <row r="561" spans="93:97" x14ac:dyDescent="0.25">
      <c r="CO561" s="4">
        <f>(CR560*($CO$36*13.85))/360</f>
        <v>303.16498821476063</v>
      </c>
      <c r="CP561" s="5">
        <f>$D$38/2</f>
        <v>1342.0540575303476</v>
      </c>
      <c r="CQ561" s="5">
        <f>CP561-CO561</f>
        <v>1038.889069315587</v>
      </c>
      <c r="CR561" s="4">
        <f>IF(CR560-CQ561&lt;0,0,CR560-CQ561)</f>
        <v>156563.12646471159</v>
      </c>
      <c r="CS561" s="6">
        <f>IF(CR560&lt;1,"",CS560+1)</f>
        <v>524</v>
      </c>
    </row>
    <row r="562" spans="93:97" x14ac:dyDescent="0.25">
      <c r="CO562" s="4">
        <f>(CR561*($CO$36*13.85))/360</f>
        <v>301.16656965781328</v>
      </c>
      <c r="CP562" s="5">
        <f>$D$38/2</f>
        <v>1342.0540575303476</v>
      </c>
      <c r="CQ562" s="5">
        <f>CP562-CO562</f>
        <v>1040.8874878725342</v>
      </c>
      <c r="CR562" s="4">
        <f>IF(CR561-CQ562&lt;0,0,CR561-CQ562)</f>
        <v>155522.23897683906</v>
      </c>
      <c r="CS562" s="6">
        <f>IF(CR561&lt;1,"",CS561+1)</f>
        <v>525</v>
      </c>
    </row>
    <row r="563" spans="93:97" x14ac:dyDescent="0.25">
      <c r="CO563" s="4">
        <f>(CR562*($CO$36*13.85))/360</f>
        <v>299.1643069207251</v>
      </c>
      <c r="CP563" s="5">
        <f>$D$38/2</f>
        <v>1342.0540575303476</v>
      </c>
      <c r="CQ563" s="5">
        <f>CP563-CO563</f>
        <v>1042.8897506096225</v>
      </c>
      <c r="CR563" s="4">
        <f>IF(CR562-CQ563&lt;0,0,CR562-CQ563)</f>
        <v>154479.34922622945</v>
      </c>
      <c r="CS563" s="6">
        <f>IF(CR562&lt;1,"",CS562+1)</f>
        <v>526</v>
      </c>
    </row>
    <row r="564" spans="93:97" x14ac:dyDescent="0.25">
      <c r="CO564" s="4">
        <f>(CR563*($CO$36*13.85))/360</f>
        <v>297.15819260878862</v>
      </c>
      <c r="CP564" s="5">
        <f>$D$38/2</f>
        <v>1342.0540575303476</v>
      </c>
      <c r="CQ564" s="5">
        <f>CP564-CO564</f>
        <v>1044.895864921559</v>
      </c>
      <c r="CR564" s="4">
        <f>IF(CR563-CQ564&lt;0,0,CR563-CQ564)</f>
        <v>153434.45336130788</v>
      </c>
      <c r="CS564" s="6">
        <f>IF(CR563&lt;1,"",CS563+1)</f>
        <v>527</v>
      </c>
    </row>
    <row r="565" spans="93:97" x14ac:dyDescent="0.25">
      <c r="CO565" s="4">
        <f>(CR564*($CO$36*13.85))/360</f>
        <v>295.14821931307142</v>
      </c>
      <c r="CP565" s="5">
        <f>$D$38/2</f>
        <v>1342.0540575303476</v>
      </c>
      <c r="CQ565" s="5">
        <f>CP565-CO565</f>
        <v>1046.9058382172761</v>
      </c>
      <c r="CR565" s="4">
        <f>IF(CR564-CQ565&lt;0,0,CR564-CQ565)</f>
        <v>152387.54752309062</v>
      </c>
      <c r="CS565" s="6">
        <f>IF(CR564&lt;1,"",CS564+1)</f>
        <v>528</v>
      </c>
    </row>
    <row r="566" spans="93:97" x14ac:dyDescent="0.25">
      <c r="CO566" s="4">
        <f>(CR565*($CO$36*13.85))/360</f>
        <v>293.1343796103896</v>
      </c>
      <c r="CP566" s="5">
        <f>$D$38/2</f>
        <v>1342.0540575303476</v>
      </c>
      <c r="CQ566" s="5">
        <f>CP566-CO566</f>
        <v>1048.9196779199578</v>
      </c>
      <c r="CR566" s="4">
        <f>IF(CR565-CQ566&lt;0,0,CR565-CQ566)</f>
        <v>151338.62784517065</v>
      </c>
      <c r="CS566" s="6">
        <f>IF(CR565&lt;1,"",CS565+1)</f>
        <v>529</v>
      </c>
    </row>
    <row r="567" spans="93:97" x14ac:dyDescent="0.25">
      <c r="CO567" s="4">
        <f>(CR566*($CO$36*13.85))/360</f>
        <v>291.11666606327969</v>
      </c>
      <c r="CP567" s="5">
        <f>$D$38/2</f>
        <v>1342.0540575303476</v>
      </c>
      <c r="CQ567" s="5">
        <f>CP567-CO567</f>
        <v>1050.9373914670678</v>
      </c>
      <c r="CR567" s="4">
        <f>IF(CR566-CQ567&lt;0,0,CR566-CQ567)</f>
        <v>150287.69045370357</v>
      </c>
      <c r="CS567" s="6">
        <f>IF(CR566&lt;1,"",CS566+1)</f>
        <v>530</v>
      </c>
    </row>
    <row r="568" spans="93:97" x14ac:dyDescent="0.25">
      <c r="CO568" s="4">
        <f>(CR567*($CO$36*13.85))/360</f>
        <v>289.09507121997143</v>
      </c>
      <c r="CP568" s="5">
        <f>$D$38/2</f>
        <v>1342.0540575303476</v>
      </c>
      <c r="CQ568" s="5">
        <f>CP568-CO568</f>
        <v>1052.9589863103761</v>
      </c>
      <c r="CR568" s="4">
        <f>IF(CR567-CQ568&lt;0,0,CR567-CQ568)</f>
        <v>149234.7314673932</v>
      </c>
      <c r="CS568" s="6">
        <f>IF(CR567&lt;1,"",CS567+1)</f>
        <v>531</v>
      </c>
    </row>
    <row r="569" spans="93:97" x14ac:dyDescent="0.25">
      <c r="CO569" s="4">
        <f>(CR568*($CO$36*13.85))/360</f>
        <v>287.0695876143605</v>
      </c>
      <c r="CP569" s="5">
        <f>$D$38/2</f>
        <v>1342.0540575303476</v>
      </c>
      <c r="CQ569" s="5">
        <f>CP569-CO569</f>
        <v>1054.9844699159871</v>
      </c>
      <c r="CR569" s="4">
        <f>IF(CR568-CQ569&lt;0,0,CR568-CQ569)</f>
        <v>148179.74699747722</v>
      </c>
      <c r="CS569" s="6">
        <f>IF(CR568&lt;1,"",CS568+1)</f>
        <v>532</v>
      </c>
    </row>
    <row r="570" spans="93:97" x14ac:dyDescent="0.25">
      <c r="CO570" s="4">
        <f>(CR569*($CO$36*13.85))/360</f>
        <v>285.04020776598048</v>
      </c>
      <c r="CP570" s="5">
        <f>$D$38/2</f>
        <v>1342.0540575303476</v>
      </c>
      <c r="CQ570" s="5">
        <f>CP570-CO570</f>
        <v>1057.013849764367</v>
      </c>
      <c r="CR570" s="4">
        <f>IF(CR569-CQ570&lt;0,0,CR569-CQ570)</f>
        <v>147122.73314771286</v>
      </c>
      <c r="CS570" s="6">
        <f>IF(CR569&lt;1,"",CS569+1)</f>
        <v>533</v>
      </c>
    </row>
    <row r="571" spans="93:97" x14ac:dyDescent="0.25">
      <c r="CO571" s="4">
        <f>(CR570*($CO$36*13.85))/360</f>
        <v>283.00692417997544</v>
      </c>
      <c r="CP571" s="5">
        <f>$D$38/2</f>
        <v>1342.0540575303476</v>
      </c>
      <c r="CQ571" s="5">
        <f>CP571-CO571</f>
        <v>1059.0471333503722</v>
      </c>
      <c r="CR571" s="4">
        <f>IF(CR570-CQ571&lt;0,0,CR570-CQ571)</f>
        <v>146063.68601436249</v>
      </c>
      <c r="CS571" s="6">
        <f>IF(CR570&lt;1,"",CS570+1)</f>
        <v>534</v>
      </c>
    </row>
    <row r="572" spans="93:97" x14ac:dyDescent="0.25">
      <c r="CO572" s="4">
        <f>(CR571*($CO$36*13.85))/360</f>
        <v>280.9697293470723</v>
      </c>
      <c r="CP572" s="5">
        <f>$D$38/2</f>
        <v>1342.0540575303476</v>
      </c>
      <c r="CQ572" s="5">
        <f>CP572-CO572</f>
        <v>1061.0843281832754</v>
      </c>
      <c r="CR572" s="4">
        <f>IF(CR571-CQ572&lt;0,0,CR571-CQ572)</f>
        <v>145002.60168617923</v>
      </c>
      <c r="CS572" s="6">
        <f>IF(CR571&lt;1,"",CS571+1)</f>
        <v>535</v>
      </c>
    </row>
    <row r="573" spans="93:97" x14ac:dyDescent="0.25">
      <c r="CO573" s="4">
        <f>(CR572*($CO$36*13.85))/360</f>
        <v>278.92861574355311</v>
      </c>
      <c r="CP573" s="5">
        <f>$D$38/2</f>
        <v>1342.0540575303476</v>
      </c>
      <c r="CQ573" s="5">
        <f>CP573-CO573</f>
        <v>1063.1254417867945</v>
      </c>
      <c r="CR573" s="4">
        <f>IF(CR572-CQ573&lt;0,0,CR572-CQ573)</f>
        <v>143939.47624439243</v>
      </c>
      <c r="CS573" s="6">
        <f>IF(CR572&lt;1,"",CS572+1)</f>
        <v>536</v>
      </c>
    </row>
    <row r="574" spans="93:97" x14ac:dyDescent="0.25">
      <c r="CO574" s="4">
        <f>(CR573*($CO$36*13.85))/360</f>
        <v>276.88357583122712</v>
      </c>
      <c r="CP574" s="5">
        <f>$D$38/2</f>
        <v>1342.0540575303476</v>
      </c>
      <c r="CQ574" s="5">
        <f>CP574-CO574</f>
        <v>1065.1704816991205</v>
      </c>
      <c r="CR574" s="4">
        <f>IF(CR573-CQ574&lt;0,0,CR573-CQ574)</f>
        <v>142874.30576269332</v>
      </c>
      <c r="CS574" s="6">
        <f>IF(CR573&lt;1,"",CS573+1)</f>
        <v>537</v>
      </c>
    </row>
    <row r="575" spans="93:97" x14ac:dyDescent="0.25">
      <c r="CO575" s="4">
        <f>(CR574*($CO$36*13.85))/360</f>
        <v>274.83460205740312</v>
      </c>
      <c r="CP575" s="5">
        <f>$D$38/2</f>
        <v>1342.0540575303476</v>
      </c>
      <c r="CQ575" s="5">
        <f>CP575-CO575</f>
        <v>1067.2194554729444</v>
      </c>
      <c r="CR575" s="4">
        <f>IF(CR574-CQ575&lt;0,0,CR574-CQ575)</f>
        <v>141807.08630722036</v>
      </c>
      <c r="CS575" s="6">
        <f>IF(CR574&lt;1,"",CS574+1)</f>
        <v>538</v>
      </c>
    </row>
    <row r="576" spans="93:97" x14ac:dyDescent="0.25">
      <c r="CO576" s="4">
        <f>(CR575*($CO$36*13.85))/360</f>
        <v>272.78168685486139</v>
      </c>
      <c r="CP576" s="5">
        <f>$D$38/2</f>
        <v>1342.0540575303476</v>
      </c>
      <c r="CQ576" s="5">
        <f>CP576-CO576</f>
        <v>1069.2723706754862</v>
      </c>
      <c r="CR576" s="4">
        <f>IF(CR575-CQ576&lt;0,0,CR575-CQ576)</f>
        <v>140737.81393654487</v>
      </c>
      <c r="CS576" s="6">
        <f>IF(CR575&lt;1,"",CS575+1)</f>
        <v>539</v>
      </c>
    </row>
    <row r="577" spans="93:97" x14ac:dyDescent="0.25">
      <c r="CO577" s="4">
        <f>(CR576*($CO$36*13.85))/360</f>
        <v>270.72482264182588</v>
      </c>
      <c r="CP577" s="5">
        <f>$D$38/2</f>
        <v>1342.0540575303476</v>
      </c>
      <c r="CQ577" s="5">
        <f>CP577-CO577</f>
        <v>1071.3292348885216</v>
      </c>
      <c r="CR577" s="4">
        <f>IF(CR576-CQ577&lt;0,0,CR576-CQ577)</f>
        <v>139666.48470165636</v>
      </c>
      <c r="CS577" s="6">
        <f>IF(CR576&lt;1,"",CS576+1)</f>
        <v>540</v>
      </c>
    </row>
    <row r="578" spans="93:97" x14ac:dyDescent="0.25">
      <c r="CO578" s="4">
        <f>(CR577*($CO$36*13.85))/360</f>
        <v>268.66400182193621</v>
      </c>
      <c r="CP578" s="5">
        <f>$D$38/2</f>
        <v>1342.0540575303476</v>
      </c>
      <c r="CQ578" s="5">
        <f>CP578-CO578</f>
        <v>1073.3900557084114</v>
      </c>
      <c r="CR578" s="4">
        <f>IF(CR577-CQ578&lt;0,0,CR577-CQ578)</f>
        <v>138593.09464594795</v>
      </c>
      <c r="CS578" s="6">
        <f>IF(CR577&lt;1,"",CS577+1)</f>
        <v>541</v>
      </c>
    </row>
    <row r="579" spans="93:97" x14ac:dyDescent="0.25">
      <c r="CO579" s="4">
        <f>(CR578*($CO$36*13.85))/360</f>
        <v>266.59921678421932</v>
      </c>
      <c r="CP579" s="5">
        <f>$D$38/2</f>
        <v>1342.0540575303476</v>
      </c>
      <c r="CQ579" s="5">
        <f>CP579-CO579</f>
        <v>1075.4548407461282</v>
      </c>
      <c r="CR579" s="4">
        <f>IF(CR578-CQ579&lt;0,0,CR578-CQ579)</f>
        <v>137517.63980520182</v>
      </c>
      <c r="CS579" s="6">
        <f>IF(CR578&lt;1,"",CS578+1)</f>
        <v>542</v>
      </c>
    </row>
    <row r="580" spans="93:97" x14ac:dyDescent="0.25">
      <c r="CO580" s="4">
        <f>(CR579*($CO$36*13.85))/360</f>
        <v>264.53045990306185</v>
      </c>
      <c r="CP580" s="5">
        <f>$D$38/2</f>
        <v>1342.0540575303476</v>
      </c>
      <c r="CQ580" s="5">
        <f>CP580-CO580</f>
        <v>1077.5235976272857</v>
      </c>
      <c r="CR580" s="4">
        <f>IF(CR579-CQ580&lt;0,0,CR579-CQ580)</f>
        <v>136440.11620757452</v>
      </c>
      <c r="CS580" s="6">
        <f>IF(CR579&lt;1,"",CS579+1)</f>
        <v>543</v>
      </c>
    </row>
    <row r="581" spans="93:97" x14ac:dyDescent="0.25">
      <c r="CO581" s="4">
        <f>(CR580*($CO$36*13.85))/360</f>
        <v>262.45772353818154</v>
      </c>
      <c r="CP581" s="5">
        <f>$D$38/2</f>
        <v>1342.0540575303476</v>
      </c>
      <c r="CQ581" s="5">
        <f>CP581-CO581</f>
        <v>1079.5963339921659</v>
      </c>
      <c r="CR581" s="4">
        <f>IF(CR580-CQ581&lt;0,0,CR580-CQ581)</f>
        <v>135360.51987358235</v>
      </c>
      <c r="CS581" s="6">
        <f>IF(CR580&lt;1,"",CS580+1)</f>
        <v>544</v>
      </c>
    </row>
    <row r="582" spans="93:97" x14ac:dyDescent="0.25">
      <c r="CO582" s="4">
        <f>(CR581*($CO$36*13.85))/360</f>
        <v>260.38100003459937</v>
      </c>
      <c r="CP582" s="5">
        <f>$D$38/2</f>
        <v>1342.0540575303476</v>
      </c>
      <c r="CQ582" s="5">
        <f>CP582-CO582</f>
        <v>1081.6730574957483</v>
      </c>
      <c r="CR582" s="4">
        <f>IF(CR581-CQ582&lt;0,0,CR581-CQ582)</f>
        <v>134278.84681608659</v>
      </c>
      <c r="CS582" s="6">
        <f>IF(CR581&lt;1,"",CS581+1)</f>
        <v>545</v>
      </c>
    </row>
    <row r="583" spans="93:97" x14ac:dyDescent="0.25">
      <c r="CO583" s="4">
        <f>(CR582*($CO$36*13.85))/360</f>
        <v>258.30028172261103</v>
      </c>
      <c r="CP583" s="5">
        <f>$D$38/2</f>
        <v>1342.0540575303476</v>
      </c>
      <c r="CQ583" s="5">
        <f>CP583-CO583</f>
        <v>1083.7537758077365</v>
      </c>
      <c r="CR583" s="4">
        <f>IF(CR582-CQ583&lt;0,0,CR582-CQ583)</f>
        <v>133195.09304027885</v>
      </c>
      <c r="CS583" s="6">
        <f>IF(CR582&lt;1,"",CS582+1)</f>
        <v>546</v>
      </c>
    </row>
    <row r="584" spans="93:97" x14ac:dyDescent="0.25">
      <c r="CO584" s="4">
        <f>(CR583*($CO$36*13.85))/360</f>
        <v>256.21556091775864</v>
      </c>
      <c r="CP584" s="5">
        <f>$D$38/2</f>
        <v>1342.0540575303476</v>
      </c>
      <c r="CQ584" s="5">
        <f>CP584-CO584</f>
        <v>1085.8384966125889</v>
      </c>
      <c r="CR584" s="4">
        <f>IF(CR583-CQ584&lt;0,0,CR583-CQ584)</f>
        <v>132109.25454366626</v>
      </c>
      <c r="CS584" s="6">
        <f>IF(CR583&lt;1,"",CS583+1)</f>
        <v>547</v>
      </c>
    </row>
    <row r="585" spans="93:97" x14ac:dyDescent="0.25">
      <c r="CO585" s="4">
        <f>(CR584*($CO$36*13.85))/360</f>
        <v>254.12682992080246</v>
      </c>
      <c r="CP585" s="5">
        <f>$D$38/2</f>
        <v>1342.0540575303476</v>
      </c>
      <c r="CQ585" s="5">
        <f>CP585-CO585</f>
        <v>1087.9272276095451</v>
      </c>
      <c r="CR585" s="4">
        <f>IF(CR584-CQ585&lt;0,0,CR584-CQ585)</f>
        <v>131021.32731605672</v>
      </c>
      <c r="CS585" s="6">
        <f>IF(CR584&lt;1,"",CS584+1)</f>
        <v>548</v>
      </c>
    </row>
    <row r="586" spans="93:97" x14ac:dyDescent="0.25">
      <c r="CO586" s="4">
        <f>(CR585*($CO$36*13.85))/360</f>
        <v>252.03408101769244</v>
      </c>
      <c r="CP586" s="5">
        <f>$D$38/2</f>
        <v>1342.0540575303476</v>
      </c>
      <c r="CQ586" s="5">
        <f>CP586-CO586</f>
        <v>1090.0199765126551</v>
      </c>
      <c r="CR586" s="4">
        <f>IF(CR585-CQ586&lt;0,0,CR585-CQ586)</f>
        <v>129931.30733954406</v>
      </c>
      <c r="CS586" s="6">
        <f>IF(CR585&lt;1,"",CS585+1)</f>
        <v>549</v>
      </c>
    </row>
    <row r="587" spans="93:97" x14ac:dyDescent="0.25">
      <c r="CO587" s="4">
        <f>(CR586*($CO$36*13.85))/360</f>
        <v>249.93730647953961</v>
      </c>
      <c r="CP587" s="5">
        <f>$D$38/2</f>
        <v>1342.0540575303476</v>
      </c>
      <c r="CQ587" s="5">
        <f>CP587-CO587</f>
        <v>1092.116751050808</v>
      </c>
      <c r="CR587" s="4">
        <f>IF(CR586-CQ587&lt;0,0,CR586-CQ587)</f>
        <v>128839.19058849325</v>
      </c>
      <c r="CS587" s="6">
        <f>IF(CR586&lt;1,"",CS586+1)</f>
        <v>550</v>
      </c>
    </row>
    <row r="588" spans="93:97" x14ac:dyDescent="0.25">
      <c r="CO588" s="4">
        <f>(CR587*($CO$36*13.85))/360</f>
        <v>247.83649856258774</v>
      </c>
      <c r="CP588" s="5">
        <f>$D$38/2</f>
        <v>1342.0540575303476</v>
      </c>
      <c r="CQ588" s="5">
        <f>CP588-CO588</f>
        <v>1094.2175589677599</v>
      </c>
      <c r="CR588" s="4">
        <f>IF(CR587-CQ588&lt;0,0,CR587-CQ588)</f>
        <v>127744.97302952548</v>
      </c>
      <c r="CS588" s="6">
        <f>IF(CR587&lt;1,"",CS587+1)</f>
        <v>551</v>
      </c>
    </row>
    <row r="589" spans="93:97" x14ac:dyDescent="0.25">
      <c r="CO589" s="4">
        <f>(CR588*($CO$36*13.85))/360</f>
        <v>245.73164950818443</v>
      </c>
      <c r="CP589" s="5">
        <f>$D$38/2</f>
        <v>1342.0540575303476</v>
      </c>
      <c r="CQ589" s="5">
        <f>CP589-CO589</f>
        <v>1096.322408022163</v>
      </c>
      <c r="CR589" s="4">
        <f>IF(CR588-CQ589&lt;0,0,CR588-CQ589)</f>
        <v>126648.65062150332</v>
      </c>
      <c r="CS589" s="6">
        <f>IF(CR588&lt;1,"",CS588+1)</f>
        <v>552</v>
      </c>
    </row>
    <row r="590" spans="93:97" x14ac:dyDescent="0.25">
      <c r="CO590" s="4">
        <f>(CR589*($CO$36*13.85))/360</f>
        <v>243.62275154275292</v>
      </c>
      <c r="CP590" s="5">
        <f>$D$38/2</f>
        <v>1342.0540575303476</v>
      </c>
      <c r="CQ590" s="5">
        <f>CP590-CO590</f>
        <v>1098.4313059875947</v>
      </c>
      <c r="CR590" s="4">
        <f>IF(CR589-CQ590&lt;0,0,CR589-CQ590)</f>
        <v>125550.21931551571</v>
      </c>
      <c r="CS590" s="6">
        <f>IF(CR589&lt;1,"",CS589+1)</f>
        <v>553</v>
      </c>
    </row>
    <row r="591" spans="93:97" x14ac:dyDescent="0.25">
      <c r="CO591" s="4">
        <f>(CR590*($CO$36*13.85))/360</f>
        <v>241.50979687776288</v>
      </c>
      <c r="CP591" s="5">
        <f>$D$38/2</f>
        <v>1342.0540575303476</v>
      </c>
      <c r="CQ591" s="5">
        <f>CP591-CO591</f>
        <v>1100.5442606525846</v>
      </c>
      <c r="CR591" s="4">
        <f>IF(CR590-CQ591&lt;0,0,CR590-CQ591)</f>
        <v>124449.67505486312</v>
      </c>
      <c r="CS591" s="6">
        <f>IF(CR590&lt;1,"",CS590+1)</f>
        <v>554</v>
      </c>
    </row>
    <row r="592" spans="93:97" x14ac:dyDescent="0.25">
      <c r="CO592" s="4">
        <f>(CR591*($CO$36*13.85))/360</f>
        <v>239.39277770970199</v>
      </c>
      <c r="CP592" s="5">
        <f>$D$38/2</f>
        <v>1342.0540575303476</v>
      </c>
      <c r="CQ592" s="5">
        <f>CP592-CO592</f>
        <v>1102.6612798206456</v>
      </c>
      <c r="CR592" s="4">
        <f>IF(CR591-CQ592&lt;0,0,CR591-CQ592)</f>
        <v>123347.01377504248</v>
      </c>
      <c r="CS592" s="6">
        <f>IF(CR591&lt;1,"",CS591+1)</f>
        <v>555</v>
      </c>
    </row>
    <row r="593" spans="93:97" x14ac:dyDescent="0.25">
      <c r="CO593" s="4">
        <f>(CR592*($CO$36*13.85))/360</f>
        <v>237.271686220047</v>
      </c>
      <c r="CP593" s="5">
        <f>$D$38/2</f>
        <v>1342.0540575303476</v>
      </c>
      <c r="CQ593" s="5">
        <f>CP593-CO593</f>
        <v>1104.7823713103005</v>
      </c>
      <c r="CR593" s="4">
        <f>IF(CR592-CQ593&lt;0,0,CR592-CQ593)</f>
        <v>122242.23140373218</v>
      </c>
      <c r="CS593" s="6">
        <f>IF(CR592&lt;1,"",CS592+1)</f>
        <v>556</v>
      </c>
    </row>
    <row r="594" spans="93:97" x14ac:dyDescent="0.25">
      <c r="CO594" s="4">
        <f>(CR593*($CO$36*13.85))/360</f>
        <v>235.14651457523482</v>
      </c>
      <c r="CP594" s="5">
        <f>$D$38/2</f>
        <v>1342.0540575303476</v>
      </c>
      <c r="CQ594" s="5">
        <f>CP594-CO594</f>
        <v>1106.9075429551128</v>
      </c>
      <c r="CR594" s="4">
        <f>IF(CR593-CQ594&lt;0,0,CR593-CQ594)</f>
        <v>121135.32386077706</v>
      </c>
      <c r="CS594" s="6">
        <f>IF(CR593&lt;1,"",CS593+1)</f>
        <v>557</v>
      </c>
    </row>
    <row r="595" spans="93:97" x14ac:dyDescent="0.25">
      <c r="CO595" s="4">
        <f>(CR594*($CO$36*13.85))/360</f>
        <v>233.01725492663365</v>
      </c>
      <c r="CP595" s="5">
        <f>$D$38/2</f>
        <v>1342.0540575303476</v>
      </c>
      <c r="CQ595" s="5">
        <f>CP595-CO595</f>
        <v>1109.036802603714</v>
      </c>
      <c r="CR595" s="4">
        <f>IF(CR594-CQ595&lt;0,0,CR594-CQ595)</f>
        <v>120026.28705817334</v>
      </c>
      <c r="CS595" s="6">
        <f>IF(CR594&lt;1,"",CS594+1)</f>
        <v>558</v>
      </c>
    </row>
    <row r="596" spans="93:97" x14ac:dyDescent="0.25">
      <c r="CO596" s="4">
        <f>(CR595*($CO$36*13.85))/360</f>
        <v>230.883899410514</v>
      </c>
      <c r="CP596" s="5">
        <f>$D$38/2</f>
        <v>1342.0540575303476</v>
      </c>
      <c r="CQ596" s="5">
        <f>CP596-CO596</f>
        <v>1111.1701581198336</v>
      </c>
      <c r="CR596" s="4">
        <f>IF(CR595-CQ596&lt;0,0,CR595-CQ596)</f>
        <v>118915.11690005352</v>
      </c>
      <c r="CS596" s="6">
        <f>IF(CR595&lt;1,"",CS595+1)</f>
        <v>559</v>
      </c>
    </row>
    <row r="597" spans="93:97" x14ac:dyDescent="0.25">
      <c r="CO597" s="4">
        <f>(CR596*($CO$36*13.85))/360</f>
        <v>228.74644014801962</v>
      </c>
      <c r="CP597" s="5">
        <f>$D$38/2</f>
        <v>1342.0540575303476</v>
      </c>
      <c r="CQ597" s="5">
        <f>CP597-CO597</f>
        <v>1113.3076173823279</v>
      </c>
      <c r="CR597" s="4">
        <f>IF(CR596-CQ597&lt;0,0,CR596-CQ597)</f>
        <v>117801.80928267119</v>
      </c>
      <c r="CS597" s="6">
        <f>IF(CR596&lt;1,"",CS596+1)</f>
        <v>560</v>
      </c>
    </row>
    <row r="598" spans="93:97" x14ac:dyDescent="0.25">
      <c r="CO598" s="4">
        <f>(CR597*($CO$36*13.85))/360</f>
        <v>226.60486924513833</v>
      </c>
      <c r="CP598" s="5">
        <f>$D$38/2</f>
        <v>1342.0540575303476</v>
      </c>
      <c r="CQ598" s="5">
        <f>CP598-CO598</f>
        <v>1115.4491882852092</v>
      </c>
      <c r="CR598" s="4">
        <f>IF(CR597-CQ598&lt;0,0,CR597-CQ598)</f>
        <v>116686.36009438598</v>
      </c>
      <c r="CS598" s="6">
        <f>IF(CR597&lt;1,"",CS597+1)</f>
        <v>561</v>
      </c>
    </row>
    <row r="599" spans="93:97" x14ac:dyDescent="0.25">
      <c r="CO599" s="4">
        <f>(CR598*($CO$36*13.85))/360</f>
        <v>224.45917879267301</v>
      </c>
      <c r="CP599" s="5">
        <f>$D$38/2</f>
        <v>1342.0540575303476</v>
      </c>
      <c r="CQ599" s="5">
        <f>CP599-CO599</f>
        <v>1117.5948787376747</v>
      </c>
      <c r="CR599" s="4">
        <f>IF(CR598-CQ599&lt;0,0,CR598-CQ599)</f>
        <v>115568.76521564831</v>
      </c>
      <c r="CS599" s="6">
        <f>IF(CR598&lt;1,"",CS598+1)</f>
        <v>562</v>
      </c>
    </row>
    <row r="600" spans="93:97" x14ac:dyDescent="0.25">
      <c r="CO600" s="4">
        <f>(CR599*($CO$36*13.85))/360</f>
        <v>222.30936086621239</v>
      </c>
      <c r="CP600" s="5">
        <f>$D$38/2</f>
        <v>1342.0540575303476</v>
      </c>
      <c r="CQ600" s="5">
        <f>CP600-CO600</f>
        <v>1119.7446966641351</v>
      </c>
      <c r="CR600" s="4">
        <f>IF(CR599-CQ600&lt;0,0,CR599-CQ600)</f>
        <v>114449.02051898418</v>
      </c>
      <c r="CS600" s="6">
        <f>IF(CR599&lt;1,"",CS599+1)</f>
        <v>563</v>
      </c>
    </row>
    <row r="601" spans="93:97" x14ac:dyDescent="0.25">
      <c r="CO601" s="4">
        <f>(CR600*($CO$36*13.85))/360</f>
        <v>220.15540752610153</v>
      </c>
      <c r="CP601" s="5">
        <f>$D$38/2</f>
        <v>1342.0540575303476</v>
      </c>
      <c r="CQ601" s="5">
        <f>CP601-CO601</f>
        <v>1121.8986500042461</v>
      </c>
      <c r="CR601" s="4">
        <f>IF(CR600-CQ601&lt;0,0,CR600-CQ601)</f>
        <v>113327.12186897993</v>
      </c>
      <c r="CS601" s="6">
        <f>IF(CR600&lt;1,"",CS600+1)</f>
        <v>564</v>
      </c>
    </row>
    <row r="602" spans="93:97" x14ac:dyDescent="0.25">
      <c r="CO602" s="4">
        <f>(CR601*($CO$36*13.85))/360</f>
        <v>217.99731081741277</v>
      </c>
      <c r="CP602" s="5">
        <f>$D$38/2</f>
        <v>1342.0540575303476</v>
      </c>
      <c r="CQ602" s="5">
        <f>CP602-CO602</f>
        <v>1124.0567467129349</v>
      </c>
      <c r="CR602" s="4">
        <f>IF(CR601-CQ602&lt;0,0,CR601-CQ602)</f>
        <v>112203.065122267</v>
      </c>
      <c r="CS602" s="6">
        <f>IF(CR601&lt;1,"",CS601+1)</f>
        <v>565</v>
      </c>
    </row>
    <row r="603" spans="93:97" x14ac:dyDescent="0.25">
      <c r="CO603" s="4">
        <f>(CR602*($CO$36*13.85))/360</f>
        <v>215.83506276991639</v>
      </c>
      <c r="CP603" s="5">
        <f>$D$38/2</f>
        <v>1342.0540575303476</v>
      </c>
      <c r="CQ603" s="5">
        <f>CP603-CO603</f>
        <v>1126.2189947604311</v>
      </c>
      <c r="CR603" s="4">
        <f>IF(CR602-CQ603&lt;0,0,CR602-CQ603)</f>
        <v>111076.84612750656</v>
      </c>
      <c r="CS603" s="6">
        <f>IF(CR602&lt;1,"",CS602+1)</f>
        <v>566</v>
      </c>
    </row>
    <row r="604" spans="93:97" x14ac:dyDescent="0.25">
      <c r="CO604" s="4">
        <f>(CR603*($CO$36*13.85))/360</f>
        <v>213.66865539805084</v>
      </c>
      <c r="CP604" s="5">
        <f>$D$38/2</f>
        <v>1342.0540575303476</v>
      </c>
      <c r="CQ604" s="5">
        <f>CP604-CO604</f>
        <v>1128.3854021322968</v>
      </c>
      <c r="CR604" s="4">
        <f>IF(CR603-CQ604&lt;0,0,CR603-CQ604)</f>
        <v>109948.46072537427</v>
      </c>
      <c r="CS604" s="6">
        <f>IF(CR603&lt;1,"",CS603+1)</f>
        <v>567</v>
      </c>
    </row>
    <row r="605" spans="93:97" x14ac:dyDescent="0.25">
      <c r="CO605" s="4">
        <f>(CR604*($CO$36*13.85))/360</f>
        <v>211.49808070089355</v>
      </c>
      <c r="CP605" s="5">
        <f>$D$38/2</f>
        <v>1342.0540575303476</v>
      </c>
      <c r="CQ605" s="5">
        <f>CP605-CO605</f>
        <v>1130.555976829454</v>
      </c>
      <c r="CR605" s="4">
        <f>IF(CR604-CQ605&lt;0,0,CR604-CQ605)</f>
        <v>108817.90474854482</v>
      </c>
      <c r="CS605" s="6">
        <f>IF(CR604&lt;1,"",CS604+1)</f>
        <v>568</v>
      </c>
    </row>
    <row r="606" spans="93:97" x14ac:dyDescent="0.25">
      <c r="CO606" s="4">
        <f>(CR605*($CO$36*13.85))/360</f>
        <v>209.32333066213138</v>
      </c>
      <c r="CP606" s="5">
        <f>$D$38/2</f>
        <v>1342.0540575303476</v>
      </c>
      <c r="CQ606" s="5">
        <f>CP606-CO606</f>
        <v>1132.7307268682162</v>
      </c>
      <c r="CR606" s="4">
        <f>IF(CR605-CQ606&lt;0,0,CR605-CQ606)</f>
        <v>107685.1740216766</v>
      </c>
      <c r="CS606" s="6">
        <f>IF(CR605&lt;1,"",CS605+1)</f>
        <v>569</v>
      </c>
    </row>
    <row r="607" spans="93:97" x14ac:dyDescent="0.25">
      <c r="CO607" s="4">
        <f>(CR606*($CO$36*13.85))/360</f>
        <v>207.14439725003072</v>
      </c>
      <c r="CP607" s="5">
        <f>$D$38/2</f>
        <v>1342.0540575303476</v>
      </c>
      <c r="CQ607" s="5">
        <f>CP607-CO607</f>
        <v>1134.9096602803168</v>
      </c>
      <c r="CR607" s="4">
        <f>IF(CR606-CQ607&lt;0,0,CR606-CQ607)</f>
        <v>106550.26436139629</v>
      </c>
      <c r="CS607" s="6">
        <f>IF(CR606&lt;1,"",CS606+1)</f>
        <v>570</v>
      </c>
    </row>
    <row r="608" spans="93:97" x14ac:dyDescent="0.25">
      <c r="CO608" s="4">
        <f>(CR607*($CO$36*13.85))/360</f>
        <v>204.96127241740811</v>
      </c>
      <c r="CP608" s="5">
        <f>$D$38/2</f>
        <v>1342.0540575303476</v>
      </c>
      <c r="CQ608" s="5">
        <f>CP608-CO608</f>
        <v>1137.0927851129395</v>
      </c>
      <c r="CR608" s="4">
        <f>IF(CR607-CQ608&lt;0,0,CR607-CQ608)</f>
        <v>105413.17157628335</v>
      </c>
      <c r="CS608" s="6">
        <f>IF(CR607&lt;1,"",CS607+1)</f>
        <v>571</v>
      </c>
    </row>
    <row r="609" spans="93:97" x14ac:dyDescent="0.25">
      <c r="CO609" s="4">
        <f>(CR608*($CO$36*13.85))/360</f>
        <v>202.77394810160061</v>
      </c>
      <c r="CP609" s="5">
        <f>$D$38/2</f>
        <v>1342.0540575303476</v>
      </c>
      <c r="CQ609" s="5">
        <f>CP609-CO609</f>
        <v>1139.280109428747</v>
      </c>
      <c r="CR609" s="4">
        <f>IF(CR608-CQ609&lt;0,0,CR608-CQ609)</f>
        <v>104273.89146685461</v>
      </c>
      <c r="CS609" s="6">
        <f>IF(CR608&lt;1,"",CS608+1)</f>
        <v>572</v>
      </c>
    </row>
    <row r="610" spans="93:97" x14ac:dyDescent="0.25">
      <c r="CO610" s="4">
        <f>(CR609*($CO$36*13.85))/360</f>
        <v>200.5824162244356</v>
      </c>
      <c r="CP610" s="5">
        <f>$D$38/2</f>
        <v>1342.0540575303476</v>
      </c>
      <c r="CQ610" s="5">
        <f>CP610-CO610</f>
        <v>1141.471641305912</v>
      </c>
      <c r="CR610" s="4">
        <f>IF(CR609-CQ610&lt;0,0,CR609-CQ610)</f>
        <v>103132.4198255487</v>
      </c>
      <c r="CS610" s="6">
        <f>IF(CR609&lt;1,"",CS609+1)</f>
        <v>573</v>
      </c>
    </row>
    <row r="611" spans="93:97" x14ac:dyDescent="0.25">
      <c r="CO611" s="4">
        <f>(CR610*($CO$36*13.85))/360</f>
        <v>198.38666869220131</v>
      </c>
      <c r="CP611" s="5">
        <f>$D$38/2</f>
        <v>1342.0540575303476</v>
      </c>
      <c r="CQ611" s="5">
        <f>CP611-CO611</f>
        <v>1143.6673888381463</v>
      </c>
      <c r="CR611" s="4">
        <f>IF(CR610-CQ611&lt;0,0,CR610-CQ611)</f>
        <v>101988.75243671055</v>
      </c>
      <c r="CS611" s="6">
        <f>IF(CR610&lt;1,"",CS610+1)</f>
        <v>574</v>
      </c>
    </row>
    <row r="612" spans="93:97" x14ac:dyDescent="0.25">
      <c r="CO612" s="4">
        <f>(CR611*($CO$36*13.85))/360</f>
        <v>196.18669739561682</v>
      </c>
      <c r="CP612" s="5">
        <f>$D$38/2</f>
        <v>1342.0540575303476</v>
      </c>
      <c r="CQ612" s="5">
        <f>CP612-CO612</f>
        <v>1145.8673601347307</v>
      </c>
      <c r="CR612" s="4">
        <f>IF(CR611-CQ612&lt;0,0,CR611-CQ612)</f>
        <v>100842.88507657583</v>
      </c>
      <c r="CS612" s="6">
        <f>IF(CR611&lt;1,"",CS611+1)</f>
        <v>575</v>
      </c>
    </row>
    <row r="613" spans="93:97" x14ac:dyDescent="0.25">
      <c r="CO613" s="4">
        <f>(CR612*($CO$36*13.85))/360</f>
        <v>193.9824942098021</v>
      </c>
      <c r="CP613" s="5">
        <f>$D$38/2</f>
        <v>1342.0540575303476</v>
      </c>
      <c r="CQ613" s="5">
        <f>CP613-CO613</f>
        <v>1148.0715633205455</v>
      </c>
      <c r="CR613" s="4">
        <f>IF(CR612-CQ613&lt;0,0,CR612-CQ613)</f>
        <v>99694.813513255285</v>
      </c>
      <c r="CS613" s="6">
        <f>IF(CR612&lt;1,"",CS612+1)</f>
        <v>576</v>
      </c>
    </row>
    <row r="614" spans="93:97" x14ac:dyDescent="0.25">
      <c r="CO614" s="4">
        <f>(CR613*($CO$36*13.85))/360</f>
        <v>191.774050994248</v>
      </c>
      <c r="CP614" s="5">
        <f>$D$38/2</f>
        <v>1342.0540575303476</v>
      </c>
      <c r="CQ614" s="5">
        <f>CP614-CO614</f>
        <v>1150.2800065360996</v>
      </c>
      <c r="CR614" s="4">
        <f>IF(CR613-CQ614&lt;0,0,CR613-CQ614)</f>
        <v>98544.533506719192</v>
      </c>
      <c r="CS614" s="6">
        <f>IF(CR613&lt;1,"",CS613+1)</f>
        <v>577</v>
      </c>
    </row>
    <row r="615" spans="93:97" x14ac:dyDescent="0.25">
      <c r="CO615" s="4">
        <f>(CR614*($CO$36*13.85))/360</f>
        <v>189.5613595927862</v>
      </c>
      <c r="CP615" s="5">
        <f>$D$38/2</f>
        <v>1342.0540575303476</v>
      </c>
      <c r="CQ615" s="5">
        <f>CP615-CO615</f>
        <v>1152.4926979375614</v>
      </c>
      <c r="CR615" s="4">
        <f>IF(CR614-CQ615&lt;0,0,CR614-CQ615)</f>
        <v>97392.040808781632</v>
      </c>
      <c r="CS615" s="6">
        <f>IF(CR614&lt;1,"",CS614+1)</f>
        <v>578</v>
      </c>
    </row>
    <row r="616" spans="93:97" x14ac:dyDescent="0.25">
      <c r="CO616" s="4">
        <f>(CR615*($CO$36*13.85))/360</f>
        <v>187.34441183355912</v>
      </c>
      <c r="CP616" s="5">
        <f>$D$38/2</f>
        <v>1342.0540575303476</v>
      </c>
      <c r="CQ616" s="5">
        <f>CP616-CO616</f>
        <v>1154.7096456967884</v>
      </c>
      <c r="CR616" s="4">
        <f>IF(CR615-CQ616&lt;0,0,CR615-CQ616)</f>
        <v>96237.331163084848</v>
      </c>
      <c r="CS616" s="6">
        <f>IF(CR615&lt;1,"",CS615+1)</f>
        <v>579</v>
      </c>
    </row>
    <row r="617" spans="93:97" x14ac:dyDescent="0.25">
      <c r="CO617" s="4">
        <f>(CR616*($CO$36*13.85))/360</f>
        <v>185.12319952898957</v>
      </c>
      <c r="CP617" s="5">
        <f>$D$38/2</f>
        <v>1342.0540575303476</v>
      </c>
      <c r="CQ617" s="5">
        <f>CP617-CO617</f>
        <v>1156.930858001358</v>
      </c>
      <c r="CR617" s="4">
        <f>IF(CR616-CQ617&lt;0,0,CR616-CQ617)</f>
        <v>95080.400305083487</v>
      </c>
      <c r="CS617" s="6">
        <f>IF(CR616&lt;1,"",CS616+1)</f>
        <v>580</v>
      </c>
    </row>
    <row r="618" spans="93:97" x14ac:dyDescent="0.25">
      <c r="CO618" s="4">
        <f>(CR617*($CO$36*13.85))/360</f>
        <v>182.89771447575089</v>
      </c>
      <c r="CP618" s="5">
        <f>$D$38/2</f>
        <v>1342.0540575303476</v>
      </c>
      <c r="CQ618" s="5">
        <f>CP618-CO618</f>
        <v>1159.1563430545966</v>
      </c>
      <c r="CR618" s="4">
        <f>IF(CR617-CQ618&lt;0,0,CR617-CQ618)</f>
        <v>93921.243962028893</v>
      </c>
      <c r="CS618" s="6">
        <f>IF(CR617&lt;1,"",CS617+1)</f>
        <v>581</v>
      </c>
    </row>
    <row r="619" spans="93:97" x14ac:dyDescent="0.25">
      <c r="CO619" s="4">
        <f>(CR618*($CO$36*13.85))/360</f>
        <v>180.66794845473615</v>
      </c>
      <c r="CP619" s="5">
        <f>$D$38/2</f>
        <v>1342.0540575303476</v>
      </c>
      <c r="CQ619" s="5">
        <f>CP619-CO619</f>
        <v>1161.3861090756113</v>
      </c>
      <c r="CR619" s="4">
        <f>IF(CR618-CQ619&lt;0,0,CR618-CQ619)</f>
        <v>92759.857852953282</v>
      </c>
      <c r="CS619" s="6">
        <f>IF(CR618&lt;1,"",CS618+1)</f>
        <v>582</v>
      </c>
    </row>
    <row r="620" spans="93:97" x14ac:dyDescent="0.25">
      <c r="CO620" s="4">
        <f>(CR619*($CO$36*13.85))/360</f>
        <v>178.43389323102821</v>
      </c>
      <c r="CP620" s="5">
        <f>$D$38/2</f>
        <v>1342.0540575303476</v>
      </c>
      <c r="CQ620" s="5">
        <f>CP620-CO620</f>
        <v>1163.6201642993194</v>
      </c>
      <c r="CR620" s="4">
        <f>IF(CR619-CQ620&lt;0,0,CR619-CQ620)</f>
        <v>91596.237688653957</v>
      </c>
      <c r="CS620" s="6">
        <f>IF(CR619&lt;1,"",CS619+1)</f>
        <v>583</v>
      </c>
    </row>
    <row r="621" spans="93:97" x14ac:dyDescent="0.25">
      <c r="CO621" s="4">
        <f>(CR620*($CO$36*13.85))/360</f>
        <v>176.19554055386908</v>
      </c>
      <c r="CP621" s="5">
        <f>$D$38/2</f>
        <v>1342.0540575303476</v>
      </c>
      <c r="CQ621" s="5">
        <f>CP621-CO621</f>
        <v>1165.8585169764785</v>
      </c>
      <c r="CR621" s="4">
        <f>IF(CR620-CQ621&lt;0,0,CR620-CQ621)</f>
        <v>90430.379171677472</v>
      </c>
      <c r="CS621" s="6">
        <f>IF(CR620&lt;1,"",CS620+1)</f>
        <v>584</v>
      </c>
    </row>
    <row r="622" spans="93:97" x14ac:dyDescent="0.25">
      <c r="CO622" s="4">
        <f>(CR621*($CO$36*13.85))/360</f>
        <v>173.95288215662958</v>
      </c>
      <c r="CP622" s="5">
        <f>$D$38/2</f>
        <v>1342.0540575303476</v>
      </c>
      <c r="CQ622" s="5">
        <f>CP622-CO622</f>
        <v>1168.101175373718</v>
      </c>
      <c r="CR622" s="4">
        <f>IF(CR621-CQ622&lt;0,0,CR621-CQ622)</f>
        <v>89262.277996303761</v>
      </c>
      <c r="CS622" s="6">
        <f>IF(CR621&lt;1,"",CS621+1)</f>
        <v>585</v>
      </c>
    </row>
    <row r="623" spans="93:97" x14ac:dyDescent="0.25">
      <c r="CO623" s="4">
        <f>(CR622*($CO$36*13.85))/360</f>
        <v>171.70590975677877</v>
      </c>
      <c r="CP623" s="5">
        <f>$D$38/2</f>
        <v>1342.0540575303476</v>
      </c>
      <c r="CQ623" s="5">
        <f>CP623-CO623</f>
        <v>1170.3481477735688</v>
      </c>
      <c r="CR623" s="4">
        <f>IF(CR622-CQ623&lt;0,0,CR622-CQ623)</f>
        <v>88091.929848530199</v>
      </c>
      <c r="CS623" s="6">
        <f>IF(CR622&lt;1,"",CS622+1)</f>
        <v>586</v>
      </c>
    </row>
    <row r="624" spans="93:97" x14ac:dyDescent="0.25">
      <c r="CO624" s="4">
        <f>(CR623*($CO$36*13.85))/360</f>
        <v>169.45461505585322</v>
      </c>
      <c r="CP624" s="5">
        <f>$D$38/2</f>
        <v>1342.0540575303476</v>
      </c>
      <c r="CQ624" s="5">
        <f>CP624-CO624</f>
        <v>1172.5994424744943</v>
      </c>
      <c r="CR624" s="4">
        <f>IF(CR623-CQ624&lt;0,0,CR623-CQ624)</f>
        <v>86919.330406055698</v>
      </c>
      <c r="CS624" s="6">
        <f>IF(CR623&lt;1,"",CS623+1)</f>
        <v>587</v>
      </c>
    </row>
    <row r="625" spans="93:97" x14ac:dyDescent="0.25">
      <c r="CO625" s="4">
        <f>(CR624*($CO$36*13.85))/360</f>
        <v>167.19898973942659</v>
      </c>
      <c r="CP625" s="5">
        <f>$D$38/2</f>
        <v>1342.0540575303476</v>
      </c>
      <c r="CQ625" s="5">
        <f>CP625-CO625</f>
        <v>1174.8550677909209</v>
      </c>
      <c r="CR625" s="4">
        <f>IF(CR624-CQ625&lt;0,0,CR624-CQ625)</f>
        <v>85744.475338264776</v>
      </c>
      <c r="CS625" s="6">
        <f>IF(CR624&lt;1,"",CS624+1)</f>
        <v>588</v>
      </c>
    </row>
    <row r="626" spans="93:97" x14ac:dyDescent="0.25">
      <c r="CO626" s="4">
        <f>(CR625*($CO$36*13.85))/360</f>
        <v>164.93902547707879</v>
      </c>
      <c r="CP626" s="5">
        <f>$D$38/2</f>
        <v>1342.0540575303476</v>
      </c>
      <c r="CQ626" s="5">
        <f>CP626-CO626</f>
        <v>1177.1150320532688</v>
      </c>
      <c r="CR626" s="4">
        <f>IF(CR625-CQ626&lt;0,0,CR625-CQ626)</f>
        <v>84567.360306211514</v>
      </c>
      <c r="CS626" s="6">
        <f>IF(CR625&lt;1,"",CS625+1)</f>
        <v>589</v>
      </c>
    </row>
    <row r="627" spans="93:97" x14ac:dyDescent="0.25">
      <c r="CO627" s="4">
        <f>(CR626*($CO$36*13.85))/360</f>
        <v>162.67471392236519</v>
      </c>
      <c r="CP627" s="5">
        <f>$D$38/2</f>
        <v>1342.0540575303476</v>
      </c>
      <c r="CQ627" s="5">
        <f>CP627-CO627</f>
        <v>1179.3793436079823</v>
      </c>
      <c r="CR627" s="4">
        <f>IF(CR626-CQ627&lt;0,0,CR626-CQ627)</f>
        <v>83387.980962603528</v>
      </c>
      <c r="CS627" s="6">
        <f>IF(CR626&lt;1,"",CS626+1)</f>
        <v>590</v>
      </c>
    </row>
    <row r="628" spans="93:97" x14ac:dyDescent="0.25">
      <c r="CO628" s="4">
        <f>(CR627*($CO$36*13.85))/360</f>
        <v>160.40604671278595</v>
      </c>
      <c r="CP628" s="5">
        <f>$D$38/2</f>
        <v>1342.0540575303476</v>
      </c>
      <c r="CQ628" s="5">
        <f>CP628-CO628</f>
        <v>1181.6480108175615</v>
      </c>
      <c r="CR628" s="4">
        <f>IF(CR627-CQ628&lt;0,0,CR627-CQ628)</f>
        <v>82206.332951785967</v>
      </c>
      <c r="CS628" s="6">
        <f>IF(CR627&lt;1,"",CS627+1)</f>
        <v>591</v>
      </c>
    </row>
    <row r="629" spans="93:97" x14ac:dyDescent="0.25">
      <c r="CO629" s="4">
        <f>(CR628*($CO$36*13.85))/360</f>
        <v>158.13301546975495</v>
      </c>
      <c r="CP629" s="5">
        <f>$D$38/2</f>
        <v>1342.0540575303476</v>
      </c>
      <c r="CQ629" s="5">
        <f>CP629-CO629</f>
        <v>1183.9210420605925</v>
      </c>
      <c r="CR629" s="4">
        <f>IF(CR628-CQ629&lt;0,0,CR628-CQ629)</f>
        <v>81022.411909725372</v>
      </c>
      <c r="CS629" s="6">
        <f>IF(CR628&lt;1,"",CS628+1)</f>
        <v>592</v>
      </c>
    </row>
    <row r="630" spans="93:97" x14ac:dyDescent="0.25">
      <c r="CO630" s="4">
        <f>(CR629*($CO$36*13.85))/360</f>
        <v>155.85561179856893</v>
      </c>
      <c r="CP630" s="5">
        <f>$D$38/2</f>
        <v>1342.0540575303476</v>
      </c>
      <c r="CQ630" s="5">
        <f>CP630-CO630</f>
        <v>1186.1984457317785</v>
      </c>
      <c r="CR630" s="4">
        <f>IF(CR629-CQ630&lt;0,0,CR629-CQ630)</f>
        <v>79836.213463993598</v>
      </c>
      <c r="CS630" s="6">
        <f>IF(CR629&lt;1,"",CS629+1)</f>
        <v>593</v>
      </c>
    </row>
    <row r="631" spans="93:97" x14ac:dyDescent="0.25">
      <c r="CO631" s="4">
        <f>(CR630*($CO$36*13.85))/360</f>
        <v>153.57382728837658</v>
      </c>
      <c r="CP631" s="5">
        <f>$D$38/2</f>
        <v>1342.0540575303476</v>
      </c>
      <c r="CQ631" s="5">
        <f>CP631-CO631</f>
        <v>1188.480230241971</v>
      </c>
      <c r="CR631" s="4">
        <f>IF(CR630-CQ631&lt;0,0,CR630-CQ631)</f>
        <v>78647.733233751627</v>
      </c>
      <c r="CS631" s="6">
        <f>IF(CR630&lt;1,"",CS630+1)</f>
        <v>594</v>
      </c>
    </row>
    <row r="632" spans="93:97" x14ac:dyDescent="0.25">
      <c r="CO632" s="4">
        <f>(CR631*($CO$36*13.85))/360</f>
        <v>151.28765351214724</v>
      </c>
      <c r="CP632" s="5">
        <f>$D$38/2</f>
        <v>1342.0540575303476</v>
      </c>
      <c r="CQ632" s="5">
        <f>CP632-CO632</f>
        <v>1190.7664040182003</v>
      </c>
      <c r="CR632" s="4">
        <f>IF(CR631-CQ632&lt;0,0,CR631-CQ632)</f>
        <v>77456.966829733428</v>
      </c>
      <c r="CS632" s="6">
        <f>IF(CR631&lt;1,"",CS631+1)</f>
        <v>595</v>
      </c>
    </row>
    <row r="633" spans="93:97" x14ac:dyDescent="0.25">
      <c r="CO633" s="4">
        <f>(CR632*($CO$36*13.85))/360</f>
        <v>148.99708202663999</v>
      </c>
      <c r="CP633" s="5">
        <f>$D$38/2</f>
        <v>1342.0540575303476</v>
      </c>
      <c r="CQ633" s="5">
        <f>CP633-CO633</f>
        <v>1193.0569755037077</v>
      </c>
      <c r="CR633" s="4">
        <f>IF(CR632-CQ633&lt;0,0,CR632-CQ633)</f>
        <v>76263.909854229714</v>
      </c>
      <c r="CS633" s="6">
        <f>IF(CR632&lt;1,"",CS632+1)</f>
        <v>596</v>
      </c>
    </row>
    <row r="634" spans="93:97" x14ac:dyDescent="0.25">
      <c r="CO634" s="4">
        <f>(CR633*($CO$36*13.85))/360</f>
        <v>146.70210437237245</v>
      </c>
      <c r="CP634" s="5">
        <f>$D$38/2</f>
        <v>1342.0540575303476</v>
      </c>
      <c r="CQ634" s="5">
        <f>CP634-CO634</f>
        <v>1195.351953157975</v>
      </c>
      <c r="CR634" s="4">
        <f>IF(CR633-CQ634&lt;0,0,CR633-CQ634)</f>
        <v>75068.557901071734</v>
      </c>
      <c r="CS634" s="6">
        <f>IF(CR633&lt;1,"",CS633+1)</f>
        <v>597</v>
      </c>
    </row>
    <row r="635" spans="93:97" x14ac:dyDescent="0.25">
      <c r="CO635" s="4">
        <f>(CR634*($CO$36*13.85))/360</f>
        <v>144.40271207358938</v>
      </c>
      <c r="CP635" s="5">
        <f>$D$38/2</f>
        <v>1342.0540575303476</v>
      </c>
      <c r="CQ635" s="5">
        <f>CP635-CO635</f>
        <v>1197.6513454567582</v>
      </c>
      <c r="CR635" s="4">
        <f>IF(CR634-CQ635&lt;0,0,CR634-CQ635)</f>
        <v>73870.906555614973</v>
      </c>
      <c r="CS635" s="6">
        <f>IF(CR634&lt;1,"",CS634+1)</f>
        <v>598</v>
      </c>
    </row>
    <row r="636" spans="93:97" x14ac:dyDescent="0.25">
      <c r="CO636" s="4">
        <f>(CR635*($CO$36*13.85))/360</f>
        <v>142.09889663823157</v>
      </c>
      <c r="CP636" s="5">
        <f>$D$38/2</f>
        <v>1342.0540575303476</v>
      </c>
      <c r="CQ636" s="5">
        <f>CP636-CO636</f>
        <v>1199.9551608921161</v>
      </c>
      <c r="CR636" s="4">
        <f>IF(CR635-CQ636&lt;0,0,CR635-CQ636)</f>
        <v>72670.951394722855</v>
      </c>
      <c r="CS636" s="6">
        <f>IF(CR635&lt;1,"",CS635+1)</f>
        <v>599</v>
      </c>
    </row>
    <row r="637" spans="93:97" x14ac:dyDescent="0.25">
      <c r="CO637" s="4">
        <f>(CR636*($CO$36*13.85))/360</f>
        <v>139.79064955790437</v>
      </c>
      <c r="CP637" s="5">
        <f>$D$38/2</f>
        <v>1342.0540575303476</v>
      </c>
      <c r="CQ637" s="5">
        <f>CP637-CO637</f>
        <v>1202.2634079724432</v>
      </c>
      <c r="CR637" s="4">
        <f>IF(CR636-CQ637&lt;0,0,CR636-CQ637)</f>
        <v>71468.687986750418</v>
      </c>
      <c r="CS637" s="6">
        <f>IF(CR636&lt;1,"",CS636+1)</f>
        <v>600</v>
      </c>
    </row>
    <row r="638" spans="93:97" x14ac:dyDescent="0.25">
      <c r="CO638" s="4">
        <f>(CR637*($CO$36*13.85))/360</f>
        <v>137.4779623078463</v>
      </c>
      <c r="CP638" s="5">
        <f>$D$38/2</f>
        <v>1342.0540575303476</v>
      </c>
      <c r="CQ638" s="5">
        <f>CP638-CO638</f>
        <v>1204.5760952225012</v>
      </c>
      <c r="CR638" s="4">
        <f>IF(CR637-CQ638&lt;0,0,CR637-CQ638)</f>
        <v>70264.111891527922</v>
      </c>
      <c r="CS638" s="6">
        <f>IF(CR637&lt;1,"",CS637+1)</f>
        <v>601</v>
      </c>
    </row>
    <row r="639" spans="93:97" x14ac:dyDescent="0.25">
      <c r="CO639" s="4">
        <f>(CR638*($CO$36*13.85))/360</f>
        <v>135.16082634689747</v>
      </c>
      <c r="CP639" s="5">
        <f>$D$38/2</f>
        <v>1342.0540575303476</v>
      </c>
      <c r="CQ639" s="5">
        <f>CP639-CO639</f>
        <v>1206.8932311834501</v>
      </c>
      <c r="CR639" s="4">
        <f>IF(CR638-CQ639&lt;0,0,CR638-CQ639)</f>
        <v>69057.218660344472</v>
      </c>
      <c r="CS639" s="6">
        <f>IF(CR638&lt;1,"",CS638+1)</f>
        <v>602</v>
      </c>
    </row>
    <row r="640" spans="93:97" x14ac:dyDescent="0.25">
      <c r="CO640" s="4">
        <f>(CR639*($CO$36*13.85))/360</f>
        <v>132.83923311746818</v>
      </c>
      <c r="CP640" s="5">
        <f>$D$38/2</f>
        <v>1342.0540575303476</v>
      </c>
      <c r="CQ640" s="5">
        <f>CP640-CO640</f>
        <v>1209.2148244128794</v>
      </c>
      <c r="CR640" s="4">
        <f>IF(CR639-CQ640&lt;0,0,CR639-CQ640)</f>
        <v>67848.003835931595</v>
      </c>
      <c r="CS640" s="6">
        <f>IF(CR639&lt;1,"",CS639+1)</f>
        <v>603</v>
      </c>
    </row>
    <row r="641" spans="93:97" x14ac:dyDescent="0.25">
      <c r="CO641" s="4">
        <f>(CR640*($CO$36*13.85))/360</f>
        <v>130.5131740455073</v>
      </c>
      <c r="CP641" s="5">
        <f>$D$38/2</f>
        <v>1342.0540575303476</v>
      </c>
      <c r="CQ641" s="5">
        <f>CP641-CO641</f>
        <v>1211.5408834848404</v>
      </c>
      <c r="CR641" s="4">
        <f>IF(CR640-CQ641&lt;0,0,CR640-CQ641)</f>
        <v>66636.46295244676</v>
      </c>
      <c r="CS641" s="6">
        <f>IF(CR640&lt;1,"",CS640+1)</f>
        <v>604</v>
      </c>
    </row>
    <row r="642" spans="93:97" x14ac:dyDescent="0.25">
      <c r="CO642" s="4">
        <f>(CR641*($CO$36*13.85))/360</f>
        <v>128.18264054047052</v>
      </c>
      <c r="CP642" s="5">
        <f>$D$38/2</f>
        <v>1342.0540575303476</v>
      </c>
      <c r="CQ642" s="5">
        <f>CP642-CO642</f>
        <v>1213.8714169898772</v>
      </c>
      <c r="CR642" s="4">
        <f>IF(CR641-CQ642&lt;0,0,CR641-CQ642)</f>
        <v>65422.591535456886</v>
      </c>
      <c r="CS642" s="6">
        <f>IF(CR641&lt;1,"",CS641+1)</f>
        <v>605</v>
      </c>
    </row>
    <row r="643" spans="93:97" x14ac:dyDescent="0.25">
      <c r="CO643" s="4">
        <f>(CR642*($CO$36*13.85))/360</f>
        <v>125.84762399528859</v>
      </c>
      <c r="CP643" s="5">
        <f>$D$38/2</f>
        <v>1342.0540575303476</v>
      </c>
      <c r="CQ643" s="5">
        <f>CP643-CO643</f>
        <v>1216.206433535059</v>
      </c>
      <c r="CR643" s="4">
        <f>IF(CR642-CQ643&lt;0,0,CR642-CQ643)</f>
        <v>64206.385101921827</v>
      </c>
      <c r="CS643" s="6">
        <f>IF(CR642&lt;1,"",CS642+1)</f>
        <v>606</v>
      </c>
    </row>
    <row r="644" spans="93:97" x14ac:dyDescent="0.25">
      <c r="CO644" s="4">
        <f>(CR643*($CO$36*13.85))/360</f>
        <v>123.50811578633574</v>
      </c>
      <c r="CP644" s="5">
        <f>$D$38/2</f>
        <v>1342.0540575303476</v>
      </c>
      <c r="CQ644" s="5">
        <f>CP644-CO644</f>
        <v>1218.5459417440118</v>
      </c>
      <c r="CR644" s="4">
        <f>IF(CR643-CQ644&lt;0,0,CR643-CQ644)</f>
        <v>62987.839160177813</v>
      </c>
      <c r="CS644" s="6">
        <f>IF(CR643&lt;1,"",CS643+1)</f>
        <v>607</v>
      </c>
    </row>
    <row r="645" spans="93:97" x14ac:dyDescent="0.25">
      <c r="CO645" s="4">
        <f>(CR644*($CO$36*13.85))/360</f>
        <v>121.16410727339759</v>
      </c>
      <c r="CP645" s="5">
        <f>$D$38/2</f>
        <v>1342.0540575303476</v>
      </c>
      <c r="CQ645" s="5">
        <f>CP645-CO645</f>
        <v>1220.88995025695</v>
      </c>
      <c r="CR645" s="4">
        <f>IF(CR644-CQ645&lt;0,0,CR644-CQ645)</f>
        <v>61766.949209920866</v>
      </c>
      <c r="CS645" s="6">
        <f>IF(CR644&lt;1,"",CS644+1)</f>
        <v>608</v>
      </c>
    </row>
    <row r="646" spans="93:97" x14ac:dyDescent="0.25">
      <c r="CO646" s="4">
        <f>(CR645*($CO$36*13.85))/360</f>
        <v>118.81558979963944</v>
      </c>
      <c r="CP646" s="5">
        <f>$D$38/2</f>
        <v>1342.0540575303476</v>
      </c>
      <c r="CQ646" s="5">
        <f>CP646-CO646</f>
        <v>1223.2384677307082</v>
      </c>
      <c r="CR646" s="4">
        <f>IF(CR645-CQ646&lt;0,0,CR645-CQ646)</f>
        <v>60543.71074219016</v>
      </c>
      <c r="CS646" s="6">
        <f>IF(CR645&lt;1,"",CS645+1)</f>
        <v>609</v>
      </c>
    </row>
    <row r="647" spans="93:97" x14ac:dyDescent="0.25">
      <c r="CO647" s="4">
        <f>(CR646*($CO$36*13.85))/360</f>
        <v>116.46255469157413</v>
      </c>
      <c r="CP647" s="5">
        <f>$D$38/2</f>
        <v>1342.0540575303476</v>
      </c>
      <c r="CQ647" s="5">
        <f>CP647-CO647</f>
        <v>1225.5915028387735</v>
      </c>
      <c r="CR647" s="4">
        <f>IF(CR646-CQ647&lt;0,0,CR646-CQ647)</f>
        <v>59318.119239351385</v>
      </c>
      <c r="CS647" s="6">
        <f>IF(CR646&lt;1,"",CS646+1)</f>
        <v>610</v>
      </c>
    </row>
    <row r="648" spans="93:97" x14ac:dyDescent="0.25">
      <c r="CO648" s="4">
        <f>(CR647*($CO$36*13.85))/360</f>
        <v>114.1049932590301</v>
      </c>
      <c r="CP648" s="5">
        <f>$D$38/2</f>
        <v>1342.0540575303476</v>
      </c>
      <c r="CQ648" s="5">
        <f>CP648-CO648</f>
        <v>1227.9490642713174</v>
      </c>
      <c r="CR648" s="4">
        <f>IF(CR647-CQ648&lt;0,0,CR647-CQ648)</f>
        <v>58090.170175080064</v>
      </c>
      <c r="CS648" s="6">
        <f>IF(CR647&lt;1,"",CS647+1)</f>
        <v>611</v>
      </c>
    </row>
    <row r="649" spans="93:97" x14ac:dyDescent="0.25">
      <c r="CO649" s="4">
        <f>(CR648*($CO$36*13.85))/360</f>
        <v>111.74289679511928</v>
      </c>
      <c r="CP649" s="5">
        <f>$D$38/2</f>
        <v>1342.0540575303476</v>
      </c>
      <c r="CQ649" s="5">
        <f>CP649-CO649</f>
        <v>1230.3111607352282</v>
      </c>
      <c r="CR649" s="4">
        <f>IF(CR648-CQ649&lt;0,0,CR648-CQ649)</f>
        <v>56859.859014344838</v>
      </c>
      <c r="CS649" s="6">
        <f>IF(CR648&lt;1,"",CS648+1)</f>
        <v>612</v>
      </c>
    </row>
    <row r="650" spans="93:97" x14ac:dyDescent="0.25">
      <c r="CO650" s="4">
        <f>(CR649*($CO$36*13.85))/360</f>
        <v>109.37625657620499</v>
      </c>
      <c r="CP650" s="5">
        <f>$D$38/2</f>
        <v>1342.0540575303476</v>
      </c>
      <c r="CQ650" s="5">
        <f>CP650-CO650</f>
        <v>1232.6778009541426</v>
      </c>
      <c r="CR650" s="4">
        <f>IF(CR649-CQ650&lt;0,0,CR649-CQ650)</f>
        <v>55627.181213390693</v>
      </c>
      <c r="CS650" s="6">
        <f>IF(CR649&lt;1,"",CS649+1)</f>
        <v>613</v>
      </c>
    </row>
    <row r="651" spans="93:97" x14ac:dyDescent="0.25">
      <c r="CO651" s="4">
        <f>(CR650*($CO$36*13.85))/360</f>
        <v>107.00506386186959</v>
      </c>
      <c r="CP651" s="5">
        <f>$D$38/2</f>
        <v>1342.0540575303476</v>
      </c>
      <c r="CQ651" s="5">
        <f>CP651-CO651</f>
        <v>1235.048993668478</v>
      </c>
      <c r="CR651" s="4">
        <f>IF(CR650-CQ651&lt;0,0,CR650-CQ651)</f>
        <v>54392.132219722218</v>
      </c>
      <c r="CS651" s="6">
        <f>IF(CR650&lt;1,"",CS650+1)</f>
        <v>614</v>
      </c>
    </row>
    <row r="652" spans="93:97" x14ac:dyDescent="0.25">
      <c r="CO652" s="4">
        <f>(CR651*($CO$36*13.85))/360</f>
        <v>104.62930989488231</v>
      </c>
      <c r="CP652" s="5">
        <f>$D$38/2</f>
        <v>1342.0540575303476</v>
      </c>
      <c r="CQ652" s="5">
        <f>CP652-CO652</f>
        <v>1237.4247476354653</v>
      </c>
      <c r="CR652" s="4">
        <f>IF(CR651-CQ652&lt;0,0,CR651-CQ652)</f>
        <v>53154.707472086753</v>
      </c>
      <c r="CS652" s="6">
        <f>IF(CR651&lt;1,"",CS651+1)</f>
        <v>615</v>
      </c>
    </row>
    <row r="653" spans="93:97" x14ac:dyDescent="0.25">
      <c r="CO653" s="4">
        <f>(CR652*($CO$36*13.85))/360</f>
        <v>102.24898590116688</v>
      </c>
      <c r="CP653" s="5">
        <f>$D$38/2</f>
        <v>1342.0540575303476</v>
      </c>
      <c r="CQ653" s="5">
        <f>CP653-CO653</f>
        <v>1239.8050716291807</v>
      </c>
      <c r="CR653" s="4">
        <f>IF(CR652-CQ653&lt;0,0,CR652-CQ653)</f>
        <v>51914.902400457569</v>
      </c>
      <c r="CS653" s="6">
        <f>IF(CR652&lt;1,"",CS652+1)</f>
        <v>616</v>
      </c>
    </row>
    <row r="654" spans="93:97" x14ac:dyDescent="0.25">
      <c r="CO654" s="4">
        <f>(CR653*($CO$36*13.85))/360</f>
        <v>99.864083089769082</v>
      </c>
      <c r="CP654" s="5">
        <f>$D$38/2</f>
        <v>1342.0540575303476</v>
      </c>
      <c r="CQ654" s="5">
        <f>CP654-CO654</f>
        <v>1242.1899744405785</v>
      </c>
      <c r="CR654" s="4">
        <f>IF(CR653-CQ654&lt;0,0,CR653-CQ654)</f>
        <v>50672.712426016988</v>
      </c>
      <c r="CS654" s="6">
        <f>IF(CR653&lt;1,"",CS653+1)</f>
        <v>617</v>
      </c>
    </row>
    <row r="655" spans="93:97" x14ac:dyDescent="0.25">
      <c r="CO655" s="4">
        <f>(CR654*($CO$36*13.85))/360</f>
        <v>97.474592652824342</v>
      </c>
      <c r="CP655" s="5">
        <f>$D$38/2</f>
        <v>1342.0540575303476</v>
      </c>
      <c r="CQ655" s="5">
        <f>CP655-CO655</f>
        <v>1244.5794648775232</v>
      </c>
      <c r="CR655" s="4">
        <f>IF(CR654-CQ655&lt;0,0,CR654-CQ655)</f>
        <v>49428.132961139461</v>
      </c>
      <c r="CS655" s="6">
        <f>IF(CR654&lt;1,"",CS654+1)</f>
        <v>618</v>
      </c>
    </row>
    <row r="656" spans="93:97" x14ac:dyDescent="0.25">
      <c r="CO656" s="4">
        <f>(CR655*($CO$36*13.85))/360</f>
        <v>95.080505765525217</v>
      </c>
      <c r="CP656" s="5">
        <f>$D$38/2</f>
        <v>1342.0540575303476</v>
      </c>
      <c r="CQ656" s="5">
        <f>CP656-CO656</f>
        <v>1246.9735517648223</v>
      </c>
      <c r="CR656" s="4">
        <f>IF(CR655-CQ656&lt;0,0,CR655-CQ656)</f>
        <v>48181.159409374639</v>
      </c>
      <c r="CS656" s="6">
        <f>IF(CR655&lt;1,"",CS655+1)</f>
        <v>619</v>
      </c>
    </row>
    <row r="657" spans="93:97" x14ac:dyDescent="0.25">
      <c r="CO657" s="4">
        <f>(CR656*($CO$36*13.85))/360</f>
        <v>92.681813586088722</v>
      </c>
      <c r="CP657" s="5">
        <f>$D$38/2</f>
        <v>1342.0540575303476</v>
      </c>
      <c r="CQ657" s="5">
        <f>CP657-CO657</f>
        <v>1249.3722439442588</v>
      </c>
      <c r="CR657" s="4">
        <f>IF(CR656-CQ657&lt;0,0,CR656-CQ657)</f>
        <v>46931.787165430382</v>
      </c>
      <c r="CS657" s="6">
        <f>IF(CR656&lt;1,"",CS656+1)</f>
        <v>620</v>
      </c>
    </row>
    <row r="658" spans="93:97" x14ac:dyDescent="0.25">
      <c r="CO658" s="4">
        <f>(CR657*($CO$36*13.85))/360</f>
        <v>90.278507255723724</v>
      </c>
      <c r="CP658" s="5">
        <f>$D$38/2</f>
        <v>1342.0540575303476</v>
      </c>
      <c r="CQ658" s="5">
        <f>CP658-CO658</f>
        <v>1251.7755502746238</v>
      </c>
      <c r="CR658" s="4">
        <f>IF(CR657-CQ658&lt;0,0,CR657-CQ658)</f>
        <v>45680.01161515576</v>
      </c>
      <c r="CS658" s="6">
        <f>IF(CR657&lt;1,"",CS657+1)</f>
        <v>621</v>
      </c>
    </row>
    <row r="659" spans="93:97" x14ac:dyDescent="0.25">
      <c r="CO659" s="4">
        <f>(CR658*($CO$36*13.85))/360</f>
        <v>87.870577898598242</v>
      </c>
      <c r="CP659" s="5">
        <f>$D$38/2</f>
        <v>1342.0540575303476</v>
      </c>
      <c r="CQ659" s="5">
        <f>CP659-CO659</f>
        <v>1254.1834796317494</v>
      </c>
      <c r="CR659" s="4">
        <f>IF(CR658-CQ659&lt;0,0,CR658-CQ659)</f>
        <v>44425.828135524011</v>
      </c>
      <c r="CS659" s="6">
        <f>IF(CR658&lt;1,"",CS658+1)</f>
        <v>622</v>
      </c>
    </row>
    <row r="660" spans="93:97" x14ac:dyDescent="0.25">
      <c r="CO660" s="4">
        <f>(CR659*($CO$36*13.85))/360</f>
        <v>85.458016621806607</v>
      </c>
      <c r="CP660" s="5">
        <f>$D$38/2</f>
        <v>1342.0540575303476</v>
      </c>
      <c r="CQ660" s="5">
        <f>CP660-CO660</f>
        <v>1256.596040908541</v>
      </c>
      <c r="CR660" s="4">
        <f>IF(CR659-CQ660&lt;0,0,CR659-CQ660)</f>
        <v>43169.232094615472</v>
      </c>
      <c r="CS660" s="6">
        <f>IF(CR659&lt;1,"",CS659+1)</f>
        <v>623</v>
      </c>
    </row>
    <row r="661" spans="93:97" x14ac:dyDescent="0.25">
      <c r="CO661" s="4">
        <f>(CR660*($CO$36*13.85))/360</f>
        <v>83.040814515336706</v>
      </c>
      <c r="CP661" s="5">
        <f>$D$38/2</f>
        <v>1342.0540575303476</v>
      </c>
      <c r="CQ661" s="5">
        <f>CP661-CO661</f>
        <v>1259.0132430150109</v>
      </c>
      <c r="CR661" s="4">
        <f>IF(CR660-CQ661&lt;0,0,CR660-CQ661)</f>
        <v>41910.218851600461</v>
      </c>
      <c r="CS661" s="6">
        <f>IF(CR660&lt;1,"",CS660+1)</f>
        <v>624</v>
      </c>
    </row>
    <row r="662" spans="93:97" x14ac:dyDescent="0.25">
      <c r="CO662" s="4">
        <f>(CR661*($CO$36*13.85))/360</f>
        <v>80.618962652036998</v>
      </c>
      <c r="CP662" s="5">
        <f>$D$38/2</f>
        <v>1342.0540575303476</v>
      </c>
      <c r="CQ662" s="5">
        <f>CP662-CO662</f>
        <v>1261.4350948783106</v>
      </c>
      <c r="CR662" s="4">
        <f>IF(CR661-CQ662&lt;0,0,CR661-CQ662)</f>
        <v>40648.78375672215</v>
      </c>
      <c r="CS662" s="6">
        <f>IF(CR661&lt;1,"",CS661+1)</f>
        <v>625</v>
      </c>
    </row>
    <row r="663" spans="93:97" x14ac:dyDescent="0.25">
      <c r="CO663" s="4">
        <f>(CR662*($CO$36*13.85))/360</f>
        <v>78.192452087583575</v>
      </c>
      <c r="CP663" s="5">
        <f>$D$38/2</f>
        <v>1342.0540575303476</v>
      </c>
      <c r="CQ663" s="5">
        <f>CP663-CO663</f>
        <v>1263.8616054427639</v>
      </c>
      <c r="CR663" s="4">
        <f>IF(CR662-CQ663&lt;0,0,CR662-CQ663)</f>
        <v>39384.922151279388</v>
      </c>
      <c r="CS663" s="6">
        <f>IF(CR662&lt;1,"",CS662+1)</f>
        <v>626</v>
      </c>
    </row>
    <row r="664" spans="93:97" x14ac:dyDescent="0.25">
      <c r="CO664" s="4">
        <f>(CR663*($CO$36*13.85))/360</f>
        <v>75.761273860447162</v>
      </c>
      <c r="CP664" s="5">
        <f>$D$38/2</f>
        <v>1342.0540575303476</v>
      </c>
      <c r="CQ664" s="5">
        <f>CP664-CO664</f>
        <v>1266.2927836699005</v>
      </c>
      <c r="CR664" s="4">
        <f>IF(CR663-CQ664&lt;0,0,CR663-CQ664)</f>
        <v>38118.629367609487</v>
      </c>
      <c r="CS664" s="6">
        <f>IF(CR663&lt;1,"",CS663+1)</f>
        <v>627</v>
      </c>
    </row>
    <row r="665" spans="93:97" x14ac:dyDescent="0.25">
      <c r="CO665" s="4">
        <f>(CR664*($CO$36*13.85))/360</f>
        <v>73.32541899185992</v>
      </c>
      <c r="CP665" s="5">
        <f>$D$38/2</f>
        <v>1342.0540575303476</v>
      </c>
      <c r="CQ665" s="5">
        <f>CP665-CO665</f>
        <v>1268.7286385384878</v>
      </c>
      <c r="CR665" s="4">
        <f>IF(CR664-CQ665&lt;0,0,CR664-CQ665)</f>
        <v>36849.900729071</v>
      </c>
      <c r="CS665" s="6">
        <f>IF(CR664&lt;1,"",CS664+1)</f>
        <v>628</v>
      </c>
    </row>
    <row r="666" spans="93:97" x14ac:dyDescent="0.25">
      <c r="CO666" s="4">
        <f>(CR665*($CO$36*13.85))/360</f>
        <v>70.884878485782409</v>
      </c>
      <c r="CP666" s="5">
        <f>$D$38/2</f>
        <v>1342.0540575303476</v>
      </c>
      <c r="CQ666" s="5">
        <f>CP666-CO666</f>
        <v>1271.1691790445652</v>
      </c>
      <c r="CR666" s="4">
        <f>IF(CR665-CQ666&lt;0,0,CR665-CQ666)</f>
        <v>35578.731550026438</v>
      </c>
      <c r="CS666" s="6">
        <f>IF(CR665&lt;1,"",CS665+1)</f>
        <v>629</v>
      </c>
    </row>
    <row r="667" spans="93:97" x14ac:dyDescent="0.25">
      <c r="CO667" s="4">
        <f>(CR666*($CO$36*13.85))/360</f>
        <v>68.439643328870304</v>
      </c>
      <c r="CP667" s="5">
        <f>$D$38/2</f>
        <v>1342.0540575303476</v>
      </c>
      <c r="CQ667" s="5">
        <f>CP667-CO667</f>
        <v>1273.6144142014773</v>
      </c>
      <c r="CR667" s="4">
        <f>IF(CR666-CQ667&lt;0,0,CR666-CQ667)</f>
        <v>34305.117135824963</v>
      </c>
      <c r="CS667" s="6">
        <f>IF(CR666&lt;1,"",CS666+1)</f>
        <v>630</v>
      </c>
    </row>
    <row r="668" spans="93:97" x14ac:dyDescent="0.25">
      <c r="CO668" s="4">
        <f>(CR667*($CO$36*13.85))/360</f>
        <v>65.989704490441071</v>
      </c>
      <c r="CP668" s="5">
        <f>$D$38/2</f>
        <v>1342.0540575303476</v>
      </c>
      <c r="CQ668" s="5">
        <f>CP668-CO668</f>
        <v>1276.0643530399066</v>
      </c>
      <c r="CR668" s="4">
        <f>IF(CR667-CQ668&lt;0,0,CR667-CQ668)</f>
        <v>33029.05278278506</v>
      </c>
      <c r="CS668" s="6">
        <f>IF(CR667&lt;1,"",CS667+1)</f>
        <v>631</v>
      </c>
    </row>
    <row r="669" spans="93:97" x14ac:dyDescent="0.25">
      <c r="CO669" s="4">
        <f>(CR668*($CO$36*13.85))/360</f>
        <v>63.535052922440705</v>
      </c>
      <c r="CP669" s="5">
        <f>$D$38/2</f>
        <v>1342.0540575303476</v>
      </c>
      <c r="CQ669" s="5">
        <f>CP669-CO669</f>
        <v>1278.5190046079069</v>
      </c>
      <c r="CR669" s="4">
        <f>IF(CR668-CQ669&lt;0,0,CR668-CQ669)</f>
        <v>31750.533778177152</v>
      </c>
      <c r="CS669" s="6">
        <f>IF(CR668&lt;1,"",CS668+1)</f>
        <v>632</v>
      </c>
    </row>
    <row r="670" spans="93:97" x14ac:dyDescent="0.25">
      <c r="CO670" s="4">
        <f>(CR669*($CO$36*13.85))/360</f>
        <v>61.075679559410219</v>
      </c>
      <c r="CP670" s="5">
        <f>$D$38/2</f>
        <v>1342.0540575303476</v>
      </c>
      <c r="CQ670" s="5">
        <f>CP670-CO670</f>
        <v>1280.9783779709373</v>
      </c>
      <c r="CR670" s="4">
        <f>IF(CR669-CQ670&lt;0,0,CR669-CQ670)</f>
        <v>30469.555400206216</v>
      </c>
      <c r="CS670" s="6">
        <f>IF(CR669&lt;1,"",CS669+1)</f>
        <v>633</v>
      </c>
    </row>
    <row r="671" spans="93:97" x14ac:dyDescent="0.25">
      <c r="CO671" s="4">
        <f>(CR670*($CO$36*13.85))/360</f>
        <v>58.611575318452239</v>
      </c>
      <c r="CP671" s="5">
        <f>$D$38/2</f>
        <v>1342.0540575303476</v>
      </c>
      <c r="CQ671" s="5">
        <f>CP671-CO671</f>
        <v>1283.4424822118954</v>
      </c>
      <c r="CR671" s="4">
        <f>IF(CR670-CQ671&lt;0,0,CR670-CQ671)</f>
        <v>29186.11291799432</v>
      </c>
      <c r="CS671" s="6">
        <f>IF(CR670&lt;1,"",CS670+1)</f>
        <v>634</v>
      </c>
    </row>
    <row r="672" spans="93:97" x14ac:dyDescent="0.25">
      <c r="CO672" s="4">
        <f>(CR671*($CO$36*13.85))/360</f>
        <v>56.142731099197405</v>
      </c>
      <c r="CP672" s="5">
        <f>$D$38/2</f>
        <v>1342.0540575303476</v>
      </c>
      <c r="CQ672" s="5">
        <f>CP672-CO672</f>
        <v>1285.9113264311502</v>
      </c>
      <c r="CR672" s="4">
        <f>IF(CR671-CQ672&lt;0,0,CR671-CQ672)</f>
        <v>27900.201591563171</v>
      </c>
      <c r="CS672" s="6">
        <f>IF(CR671&lt;1,"",CS671+1)</f>
        <v>635</v>
      </c>
    </row>
    <row r="673" spans="93:97" x14ac:dyDescent="0.25">
      <c r="CO673" s="4">
        <f>(CR672*($CO$36*13.85))/360</f>
        <v>53.669137783770822</v>
      </c>
      <c r="CP673" s="5">
        <f>$D$38/2</f>
        <v>1342.0540575303476</v>
      </c>
      <c r="CQ673" s="5">
        <f>CP673-CO673</f>
        <v>1288.3849197465768</v>
      </c>
      <c r="CR673" s="4">
        <f>IF(CR672-CQ673&lt;0,0,CR672-CQ673)</f>
        <v>26611.816671816596</v>
      </c>
      <c r="CS673" s="6">
        <f>IF(CR672&lt;1,"",CS672+1)</f>
        <v>636</v>
      </c>
    </row>
    <row r="674" spans="93:97" x14ac:dyDescent="0.25">
      <c r="CO674" s="4">
        <f>(CR673*($CO$36*13.85))/360</f>
        <v>51.190786236758314</v>
      </c>
      <c r="CP674" s="5">
        <f>$D$38/2</f>
        <v>1342.0540575303476</v>
      </c>
      <c r="CQ674" s="5">
        <f>CP674-CO674</f>
        <v>1290.8632712935892</v>
      </c>
      <c r="CR674" s="4">
        <f>IF(CR673-CQ674&lt;0,0,CR673-CQ674)</f>
        <v>25320.953400523005</v>
      </c>
      <c r="CS674" s="6">
        <f>IF(CR673&lt;1,"",CS673+1)</f>
        <v>637</v>
      </c>
    </row>
    <row r="675" spans="93:97" x14ac:dyDescent="0.25">
      <c r="CO675" s="4">
        <f>(CR674*($CO$36*13.85))/360</f>
        <v>48.707667305172727</v>
      </c>
      <c r="CP675" s="5">
        <f>$D$38/2</f>
        <v>1342.0540575303476</v>
      </c>
      <c r="CQ675" s="5">
        <f>CP675-CO675</f>
        <v>1293.3463902251749</v>
      </c>
      <c r="CR675" s="4">
        <f>IF(CR674-CQ675&lt;0,0,CR674-CQ675)</f>
        <v>24027.60701029783</v>
      </c>
      <c r="CS675" s="6">
        <f>IF(CR674&lt;1,"",CS674+1)</f>
        <v>638</v>
      </c>
    </row>
    <row r="676" spans="93:97" x14ac:dyDescent="0.25">
      <c r="CO676" s="4">
        <f>(CR675*($CO$36*13.85))/360</f>
        <v>46.219771818420135</v>
      </c>
      <c r="CP676" s="5">
        <f>$D$38/2</f>
        <v>1342.0540575303476</v>
      </c>
      <c r="CQ676" s="5">
        <f>CP676-CO676</f>
        <v>1295.8342857119274</v>
      </c>
      <c r="CR676" s="4">
        <f>IF(CR675-CQ676&lt;0,0,CR675-CQ676)</f>
        <v>22731.772724585902</v>
      </c>
      <c r="CS676" s="6">
        <f>IF(CR675&lt;1,"",CS675+1)</f>
        <v>639</v>
      </c>
    </row>
    <row r="677" spans="93:97" x14ac:dyDescent="0.25">
      <c r="CO677" s="4">
        <f>(CR676*($CO$36*13.85))/360</f>
        <v>43.727090588265938</v>
      </c>
      <c r="CP677" s="5">
        <f>$D$38/2</f>
        <v>1342.0540575303476</v>
      </c>
      <c r="CQ677" s="5">
        <f>CP677-CO677</f>
        <v>1298.3269669420815</v>
      </c>
      <c r="CR677" s="4">
        <f>IF(CR676-CQ677&lt;0,0,CR676-CQ677)</f>
        <v>21433.445757643822</v>
      </c>
      <c r="CS677" s="6">
        <f>IF(CR676&lt;1,"",CS676+1)</f>
        <v>640</v>
      </c>
    </row>
    <row r="678" spans="93:97" x14ac:dyDescent="0.25">
      <c r="CO678" s="4">
        <f>(CR677*($CO$36*13.85))/360</f>
        <v>41.229614408800963</v>
      </c>
      <c r="CP678" s="5">
        <f>$D$38/2</f>
        <v>1342.0540575303476</v>
      </c>
      <c r="CQ678" s="5">
        <f>CP678-CO678</f>
        <v>1300.8244431215467</v>
      </c>
      <c r="CR678" s="4">
        <f>IF(CR677-CQ678&lt;0,0,CR677-CQ678)</f>
        <v>20132.621314522275</v>
      </c>
      <c r="CS678" s="6">
        <f>IF(CR677&lt;1,"",CS677+1)</f>
        <v>641</v>
      </c>
    </row>
    <row r="679" spans="93:97" x14ac:dyDescent="0.25">
      <c r="CO679" s="4">
        <f>(CR678*($CO$36*13.85))/360</f>
        <v>38.727334056407429</v>
      </c>
      <c r="CP679" s="5">
        <f>$D$38/2</f>
        <v>1342.0540575303476</v>
      </c>
      <c r="CQ679" s="5">
        <f>CP679-CO679</f>
        <v>1303.3267234739401</v>
      </c>
      <c r="CR679" s="4">
        <f>IF(CR678-CQ679&lt;0,0,CR678-CQ679)</f>
        <v>18829.294591048336</v>
      </c>
      <c r="CS679" s="6">
        <f>IF(CR678&lt;1,"",CS678+1)</f>
        <v>642</v>
      </c>
    </row>
    <row r="680" spans="93:97" x14ac:dyDescent="0.25">
      <c r="CO680" s="4">
        <f>(CR679*($CO$36*13.85))/360</f>
        <v>36.220240289724927</v>
      </c>
      <c r="CP680" s="5">
        <f>$D$38/2</f>
        <v>1342.0540575303476</v>
      </c>
      <c r="CQ680" s="5">
        <f>CP680-CO680</f>
        <v>1305.8338172406227</v>
      </c>
      <c r="CR680" s="4">
        <f>IF(CR679-CQ680&lt;0,0,CR679-CQ680)</f>
        <v>17523.460773807714</v>
      </c>
      <c r="CS680" s="6">
        <f>IF(CR679&lt;1,"",CS679+1)</f>
        <v>643</v>
      </c>
    </row>
    <row r="681" spans="93:97" x14ac:dyDescent="0.25">
      <c r="CO681" s="4">
        <f>(CR680*($CO$36*13.85))/360</f>
        <v>33.708323849616228</v>
      </c>
      <c r="CP681" s="5">
        <f>$D$38/2</f>
        <v>1342.0540575303476</v>
      </c>
      <c r="CQ681" s="5">
        <f>CP681-CO681</f>
        <v>1308.3457336807314</v>
      </c>
      <c r="CR681" s="4">
        <f>IF(CR680-CQ681&lt;0,0,CR680-CQ681)</f>
        <v>16215.115040126982</v>
      </c>
      <c r="CS681" s="6">
        <f>IF(CR680&lt;1,"",CS680+1)</f>
        <v>644</v>
      </c>
    </row>
    <row r="682" spans="93:97" x14ac:dyDescent="0.25">
      <c r="CO682" s="4">
        <f>(CR681*($CO$36*13.85))/360</f>
        <v>31.191575459133155</v>
      </c>
      <c r="CP682" s="5">
        <f>$D$38/2</f>
        <v>1342.0540575303476</v>
      </c>
      <c r="CQ682" s="5">
        <f>CP682-CO682</f>
        <v>1310.8624820712143</v>
      </c>
      <c r="CR682" s="4">
        <f>IF(CR681-CQ682&lt;0,0,CR681-CQ682)</f>
        <v>14904.252558055769</v>
      </c>
      <c r="CS682" s="6">
        <f>IF(CR681&lt;1,"",CS681+1)</f>
        <v>645</v>
      </c>
    </row>
    <row r="683" spans="93:97" x14ac:dyDescent="0.25">
      <c r="CO683" s="4">
        <f>(CR682*($CO$36*13.85))/360</f>
        <v>28.669985823482278</v>
      </c>
      <c r="CP683" s="5">
        <f>$D$38/2</f>
        <v>1342.0540575303476</v>
      </c>
      <c r="CQ683" s="5">
        <f>CP683-CO683</f>
        <v>1313.3840717068654</v>
      </c>
      <c r="CR683" s="4">
        <f>IF(CR682-CQ683&lt;0,0,CR682-CQ683)</f>
        <v>13590.868486348903</v>
      </c>
      <c r="CS683" s="6">
        <f>IF(CR682&lt;1,"",CS682+1)</f>
        <v>646</v>
      </c>
    </row>
    <row r="684" spans="93:97" x14ac:dyDescent="0.25">
      <c r="CO684" s="4">
        <f>(CR683*($CO$36*13.85))/360</f>
        <v>26.143545629990598</v>
      </c>
      <c r="CP684" s="5">
        <f>$D$38/2</f>
        <v>1342.0540575303476</v>
      </c>
      <c r="CQ684" s="5">
        <f>CP684-CO684</f>
        <v>1315.9105119003571</v>
      </c>
      <c r="CR684" s="4">
        <f>IF(CR683-CQ684&lt;0,0,CR683-CQ684)</f>
        <v>12274.957974448545</v>
      </c>
      <c r="CS684" s="6">
        <f>IF(CR683&lt;1,"",CS683+1)</f>
        <v>647</v>
      </c>
    </row>
    <row r="685" spans="93:97" x14ac:dyDescent="0.25">
      <c r="CO685" s="4">
        <f>(CR684*($CO$36*13.85))/360</f>
        <v>23.612245548071161</v>
      </c>
      <c r="CP685" s="5">
        <f>$D$38/2</f>
        <v>1342.0540575303476</v>
      </c>
      <c r="CQ685" s="5">
        <f>CP685-CO685</f>
        <v>1318.4418119822765</v>
      </c>
      <c r="CR685" s="4">
        <f>IF(CR684-CQ685&lt;0,0,CR684-CQ685)</f>
        <v>10956.516162466269</v>
      </c>
      <c r="CS685" s="6">
        <f>IF(CR684&lt;1,"",CS684+1)</f>
        <v>648</v>
      </c>
    </row>
    <row r="686" spans="93:97" x14ac:dyDescent="0.25">
      <c r="CO686" s="4">
        <f>(CR685*($CO$36*13.85))/360</f>
        <v>21.076076229188587</v>
      </c>
      <c r="CP686" s="5">
        <f>$D$38/2</f>
        <v>1342.0540575303476</v>
      </c>
      <c r="CQ686" s="5">
        <f>CP686-CO686</f>
        <v>1320.9779813011589</v>
      </c>
      <c r="CR686" s="4">
        <f>IF(CR685-CQ686&lt;0,0,CR685-CQ686)</f>
        <v>9635.5381811651096</v>
      </c>
      <c r="CS686" s="6">
        <f>IF(CR685&lt;1,"",CS685+1)</f>
        <v>649</v>
      </c>
    </row>
    <row r="687" spans="93:97" x14ac:dyDescent="0.25">
      <c r="CO687" s="4">
        <f>(CR686*($CO$36*13.85))/360</f>
        <v>18.53502830682455</v>
      </c>
      <c r="CP687" s="5">
        <f>$D$38/2</f>
        <v>1342.0540575303476</v>
      </c>
      <c r="CQ687" s="5">
        <f>CP687-CO687</f>
        <v>1323.5190292235229</v>
      </c>
      <c r="CR687" s="4">
        <f>IF(CR686-CQ687&lt;0,0,CR686-CQ687)</f>
        <v>8312.0191519415857</v>
      </c>
      <c r="CS687" s="6">
        <f>IF(CR686&lt;1,"",CS686+1)</f>
        <v>650</v>
      </c>
    </row>
    <row r="688" spans="93:97" x14ac:dyDescent="0.25">
      <c r="CO688" s="4">
        <f>(CR687*($CO$36*13.85))/360</f>
        <v>15.989092396443191</v>
      </c>
      <c r="CP688" s="5">
        <f>$D$38/2</f>
        <v>1342.0540575303476</v>
      </c>
      <c r="CQ688" s="5">
        <f>CP688-CO688</f>
        <v>1326.0649651339045</v>
      </c>
      <c r="CR688" s="4">
        <f>IF(CR687-CQ688&lt;0,0,CR687-CQ688)</f>
        <v>6985.9541868076813</v>
      </c>
      <c r="CS688" s="6">
        <f>IF(CR687&lt;1,"",CS687+1)</f>
        <v>651</v>
      </c>
    </row>
    <row r="689" spans="93:97" x14ac:dyDescent="0.25">
      <c r="CO689" s="4">
        <f>(CR688*($CO$36*13.85))/360</f>
        <v>13.438259095456441</v>
      </c>
      <c r="CP689" s="5">
        <f>$D$38/2</f>
        <v>1342.0540575303476</v>
      </c>
      <c r="CQ689" s="5">
        <f>CP689-CO689</f>
        <v>1328.6157984348911</v>
      </c>
      <c r="CR689" s="4">
        <f>IF(CR688-CQ689&lt;0,0,CR688-CQ689)</f>
        <v>5657.3383883727902</v>
      </c>
      <c r="CS689" s="6">
        <f>IF(CR688&lt;1,"",CS688+1)</f>
        <v>652</v>
      </c>
    </row>
    <row r="690" spans="93:97" x14ac:dyDescent="0.25">
      <c r="CO690" s="4">
        <f>(CR689*($CO$36*13.85))/360</f>
        <v>10.882518983189325</v>
      </c>
      <c r="CP690" s="5">
        <f>$D$38/2</f>
        <v>1342.0540575303476</v>
      </c>
      <c r="CQ690" s="5">
        <f>CP690-CO690</f>
        <v>1331.1715385471582</v>
      </c>
      <c r="CR690" s="4">
        <f>IF(CR689-CQ690&lt;0,0,CR689-CQ690)</f>
        <v>4326.1668498256322</v>
      </c>
      <c r="CS690" s="6">
        <f>IF(CR689&lt;1,"",CS689+1)</f>
        <v>653</v>
      </c>
    </row>
    <row r="691" spans="93:97" x14ac:dyDescent="0.25">
      <c r="CO691" s="4">
        <f>(CR690*($CO$36*13.85))/360</f>
        <v>8.3218626208451401</v>
      </c>
      <c r="CP691" s="5">
        <f>$D$38/2</f>
        <v>1342.0540575303476</v>
      </c>
      <c r="CQ691" s="5">
        <f>CP691-CO691</f>
        <v>1333.7321949095024</v>
      </c>
      <c r="CR691" s="4">
        <f>IF(CR690-CQ691&lt;0,0,CR690-CQ691)</f>
        <v>2992.4346549161301</v>
      </c>
      <c r="CS691" s="6">
        <f>IF(CR690&lt;1,"",CS690+1)</f>
        <v>654</v>
      </c>
    </row>
    <row r="692" spans="93:97" x14ac:dyDescent="0.25">
      <c r="CO692" s="4">
        <f>(CR691*($CO$36*13.85))/360</f>
        <v>5.7562805514706117</v>
      </c>
      <c r="CP692" s="5">
        <f>$D$38/2</f>
        <v>1342.0540575303476</v>
      </c>
      <c r="CQ692" s="5">
        <f>CP692-CO692</f>
        <v>1336.297776978877</v>
      </c>
      <c r="CR692" s="4">
        <f>IF(CR691-CQ692&lt;0,0,CR691-CQ692)</f>
        <v>1656.1368779372531</v>
      </c>
      <c r="CS692" s="6">
        <f>IF(CR691&lt;1,"",CS691+1)</f>
        <v>655</v>
      </c>
    </row>
    <row r="693" spans="93:97" x14ac:dyDescent="0.25">
      <c r="CO693" s="4">
        <f>(CR692*($CO$36*13.85))/360</f>
        <v>3.185763299920966</v>
      </c>
      <c r="CP693" s="5">
        <f>$D$38/2</f>
        <v>1342.0540575303476</v>
      </c>
      <c r="CQ693" s="5">
        <f>CP693-CO693</f>
        <v>1338.8682942304265</v>
      </c>
      <c r="CR693" s="4">
        <f>IF(CR692-CQ693&lt;0,0,CR692-CQ693)</f>
        <v>317.26858370682658</v>
      </c>
      <c r="CS693" s="6">
        <f>IF(CR692&lt;1,"",CS692+1)</f>
        <v>656</v>
      </c>
    </row>
    <row r="694" spans="93:97" x14ac:dyDescent="0.25">
      <c r="CO694" s="4">
        <f>(CR693*($CO$36*13.85))/360</f>
        <v>0.61030137282493724</v>
      </c>
      <c r="CP694" s="5">
        <f>$D$38/2</f>
        <v>1342.0540575303476</v>
      </c>
      <c r="CQ694" s="5">
        <f>CP694-CO694</f>
        <v>1341.4437561575226</v>
      </c>
      <c r="CR694" s="4">
        <f>IF(CR693-CQ694&lt;0,0,CR693-CQ694)</f>
        <v>0</v>
      </c>
      <c r="CS694" s="6">
        <f>IF(CR693&lt;1,"",CS693+1)</f>
        <v>657</v>
      </c>
    </row>
    <row r="695" spans="93:97" x14ac:dyDescent="0.25">
      <c r="CO695" s="4">
        <f>(CR694*($CO$36*13.85))/360</f>
        <v>0</v>
      </c>
      <c r="CP695" s="5">
        <f>$D$38/2</f>
        <v>1342.0540575303476</v>
      </c>
      <c r="CQ695" s="5">
        <f>CP695-CO695</f>
        <v>1342.0540575303476</v>
      </c>
      <c r="CR695" s="4">
        <f>IF(CR694-CQ695&lt;0,0,CR694-CQ695)</f>
        <v>0</v>
      </c>
      <c r="CS695" s="6" t="str">
        <f>IF(CR694&lt;1,"",CS694+1)</f>
        <v/>
      </c>
    </row>
    <row r="696" spans="93:97" x14ac:dyDescent="0.25">
      <c r="CO696" s="4">
        <f>(CR695*($CO$36*13.85))/360</f>
        <v>0</v>
      </c>
      <c r="CP696" s="5">
        <f>$D$38/2</f>
        <v>1342.0540575303476</v>
      </c>
      <c r="CQ696" s="5">
        <f>CP696-CO696</f>
        <v>1342.0540575303476</v>
      </c>
      <c r="CR696" s="4">
        <f>IF(CR695-CQ696&lt;0,0,CR695-CQ696)</f>
        <v>0</v>
      </c>
      <c r="CS696" s="6" t="str">
        <f>IF(CR695&lt;1,"",CS695+1)</f>
        <v/>
      </c>
    </row>
    <row r="697" spans="93:97" x14ac:dyDescent="0.25">
      <c r="CO697" s="4">
        <f>(CR696*($CO$36*13.85))/360</f>
        <v>0</v>
      </c>
      <c r="CP697" s="5">
        <f>$D$38/2</f>
        <v>1342.0540575303476</v>
      </c>
      <c r="CQ697" s="5">
        <f>CP697-CO697</f>
        <v>1342.0540575303476</v>
      </c>
      <c r="CR697" s="4">
        <f>IF(CR696-CQ697&lt;0,0,CR696-CQ697)</f>
        <v>0</v>
      </c>
      <c r="CS697" s="6" t="str">
        <f>IF(CR696&lt;1,"",CS696+1)</f>
        <v/>
      </c>
    </row>
    <row r="698" spans="93:97" x14ac:dyDescent="0.25">
      <c r="CO698" s="4">
        <f>(CR697*($CO$36*13.85))/360</f>
        <v>0</v>
      </c>
      <c r="CP698" s="5">
        <f>$D$38/2</f>
        <v>1342.0540575303476</v>
      </c>
      <c r="CQ698" s="5">
        <f>CP698-CO698</f>
        <v>1342.0540575303476</v>
      </c>
      <c r="CR698" s="4">
        <f>IF(CR697-CQ698&lt;0,0,CR697-CQ698)</f>
        <v>0</v>
      </c>
      <c r="CS698" s="6" t="str">
        <f>IF(CR697&lt;1,"",CS697+1)</f>
        <v/>
      </c>
    </row>
    <row r="699" spans="93:97" x14ac:dyDescent="0.25">
      <c r="CO699" s="4">
        <f>(CR698*($CO$36*13.85))/360</f>
        <v>0</v>
      </c>
      <c r="CP699" s="5">
        <f>$D$38/2</f>
        <v>1342.0540575303476</v>
      </c>
      <c r="CQ699" s="5">
        <f>CP699-CO699</f>
        <v>1342.0540575303476</v>
      </c>
      <c r="CR699" s="4">
        <f>IF(CR698-CQ699&lt;0,0,CR698-CQ699)</f>
        <v>0</v>
      </c>
      <c r="CS699" s="6" t="str">
        <f>IF(CR698&lt;1,"",CS698+1)</f>
        <v/>
      </c>
    </row>
    <row r="700" spans="93:97" x14ac:dyDescent="0.25">
      <c r="CO700" s="4">
        <f>(CR699*($CO$36*13.85))/360</f>
        <v>0</v>
      </c>
      <c r="CP700" s="5">
        <f>$D$38/2</f>
        <v>1342.0540575303476</v>
      </c>
      <c r="CQ700" s="5">
        <f>CP700-CO700</f>
        <v>1342.0540575303476</v>
      </c>
      <c r="CR700" s="4">
        <f>IF(CR699-CQ700&lt;0,0,CR699-CQ700)</f>
        <v>0</v>
      </c>
      <c r="CS700" s="6" t="str">
        <f>IF(CR699&lt;1,"",CS699+1)</f>
        <v/>
      </c>
    </row>
    <row r="701" spans="93:97" x14ac:dyDescent="0.25">
      <c r="CO701" s="4">
        <f>(CR700*($CO$36*13.85))/360</f>
        <v>0</v>
      </c>
      <c r="CP701" s="5">
        <f>$D$38/2</f>
        <v>1342.0540575303476</v>
      </c>
      <c r="CQ701" s="5">
        <f>CP701-CO701</f>
        <v>1342.0540575303476</v>
      </c>
      <c r="CR701" s="4">
        <f>IF(CR700-CQ701&lt;0,0,CR700-CQ701)</f>
        <v>0</v>
      </c>
      <c r="CS701" s="6" t="str">
        <f>IF(CR700&lt;1,"",CS700+1)</f>
        <v/>
      </c>
    </row>
    <row r="702" spans="93:97" x14ac:dyDescent="0.25">
      <c r="CO702" s="4">
        <f>(CR701*($CO$36*13.85))/360</f>
        <v>0</v>
      </c>
      <c r="CP702" s="5">
        <f>$D$38/2</f>
        <v>1342.0540575303476</v>
      </c>
      <c r="CQ702" s="5">
        <f>CP702-CO702</f>
        <v>1342.0540575303476</v>
      </c>
      <c r="CR702" s="4">
        <f>IF(CR701-CQ702&lt;0,0,CR701-CQ702)</f>
        <v>0</v>
      </c>
      <c r="CS702" s="6" t="str">
        <f>IF(CR701&lt;1,"",CS701+1)</f>
        <v/>
      </c>
    </row>
    <row r="703" spans="93:97" x14ac:dyDescent="0.25">
      <c r="CO703" s="4">
        <f>(CR702*($CO$36*13.85))/360</f>
        <v>0</v>
      </c>
      <c r="CP703" s="5">
        <f>$D$38/2</f>
        <v>1342.0540575303476</v>
      </c>
      <c r="CQ703" s="5">
        <f>CP703-CO703</f>
        <v>1342.0540575303476</v>
      </c>
      <c r="CR703" s="4">
        <f>IF(CR702-CQ703&lt;0,0,CR702-CQ703)</f>
        <v>0</v>
      </c>
      <c r="CS703" s="6" t="str">
        <f>IF(CR702&lt;1,"",CS702+1)</f>
        <v/>
      </c>
    </row>
    <row r="704" spans="93:97" x14ac:dyDescent="0.25">
      <c r="CO704" s="4">
        <f>(CR703*($CO$36*13.85))/360</f>
        <v>0</v>
      </c>
      <c r="CP704" s="5">
        <f>$D$38/2</f>
        <v>1342.0540575303476</v>
      </c>
      <c r="CQ704" s="5">
        <f>CP704-CO704</f>
        <v>1342.0540575303476</v>
      </c>
      <c r="CR704" s="4">
        <f>IF(CR703-CQ704&lt;0,0,CR703-CQ704)</f>
        <v>0</v>
      </c>
      <c r="CS704" s="6" t="str">
        <f>IF(CR703&lt;1,"",CS703+1)</f>
        <v/>
      </c>
    </row>
    <row r="705" spans="93:97" x14ac:dyDescent="0.25">
      <c r="CO705" s="4">
        <f>(CR704*($CO$36*13.85))/360</f>
        <v>0</v>
      </c>
      <c r="CP705" s="5">
        <f>$D$38/2</f>
        <v>1342.0540575303476</v>
      </c>
      <c r="CQ705" s="5">
        <f>CP705-CO705</f>
        <v>1342.0540575303476</v>
      </c>
      <c r="CR705" s="4">
        <f>IF(CR704-CQ705&lt;0,0,CR704-CQ705)</f>
        <v>0</v>
      </c>
      <c r="CS705" s="6" t="str">
        <f>IF(CR704&lt;1,"",CS704+1)</f>
        <v/>
      </c>
    </row>
    <row r="706" spans="93:97" x14ac:dyDescent="0.25">
      <c r="CO706" s="4">
        <f>(CR705*($CO$36*13.85))/360</f>
        <v>0</v>
      </c>
      <c r="CP706" s="5">
        <f>$D$38/2</f>
        <v>1342.0540575303476</v>
      </c>
      <c r="CQ706" s="5">
        <f>CP706-CO706</f>
        <v>1342.0540575303476</v>
      </c>
      <c r="CR706" s="4">
        <f>IF(CR705-CQ706&lt;0,0,CR705-CQ706)</f>
        <v>0</v>
      </c>
      <c r="CS706" s="6" t="str">
        <f>IF(CR705&lt;1,"",CS705+1)</f>
        <v/>
      </c>
    </row>
    <row r="707" spans="93:97" x14ac:dyDescent="0.25">
      <c r="CO707" s="4">
        <f>(CR706*($CO$36*13.85))/360</f>
        <v>0</v>
      </c>
      <c r="CP707" s="5">
        <f>$D$38/2</f>
        <v>1342.0540575303476</v>
      </c>
      <c r="CQ707" s="5">
        <f>CP707-CO707</f>
        <v>1342.0540575303476</v>
      </c>
      <c r="CR707" s="4">
        <f>IF(CR706-CQ707&lt;0,0,CR706-CQ707)</f>
        <v>0</v>
      </c>
      <c r="CS707" s="6" t="str">
        <f>IF(CR706&lt;1,"",CS706+1)</f>
        <v/>
      </c>
    </row>
    <row r="708" spans="93:97" x14ac:dyDescent="0.25">
      <c r="CO708" s="4">
        <f>(CR707*($CO$36*13.85))/360</f>
        <v>0</v>
      </c>
      <c r="CP708" s="5">
        <f>$D$38/2</f>
        <v>1342.0540575303476</v>
      </c>
      <c r="CQ708" s="5">
        <f>CP708-CO708</f>
        <v>1342.0540575303476</v>
      </c>
      <c r="CR708" s="4">
        <f>IF(CR707-CQ708&lt;0,0,CR707-CQ708)</f>
        <v>0</v>
      </c>
      <c r="CS708" s="6" t="str">
        <f>IF(CR707&lt;1,"",CS707+1)</f>
        <v/>
      </c>
    </row>
    <row r="709" spans="93:97" x14ac:dyDescent="0.25">
      <c r="CO709" s="4">
        <f>(CR708*($CO$36*13.85))/360</f>
        <v>0</v>
      </c>
      <c r="CP709" s="5">
        <f>$D$38/2</f>
        <v>1342.0540575303476</v>
      </c>
      <c r="CQ709" s="5">
        <f>CP709-CO709</f>
        <v>1342.0540575303476</v>
      </c>
      <c r="CR709" s="4">
        <f>IF(CR708-CQ709&lt;0,0,CR708-CQ709)</f>
        <v>0</v>
      </c>
      <c r="CS709" s="6" t="str">
        <f>IF(CR708&lt;1,"",CS708+1)</f>
        <v/>
      </c>
    </row>
    <row r="710" spans="93:97" x14ac:dyDescent="0.25">
      <c r="CO710" s="4">
        <f>(CR709*($CO$36*13.85))/360</f>
        <v>0</v>
      </c>
      <c r="CP710" s="5">
        <f>$D$38/2</f>
        <v>1342.0540575303476</v>
      </c>
      <c r="CQ710" s="5">
        <f>CP710-CO710</f>
        <v>1342.0540575303476</v>
      </c>
      <c r="CR710" s="4">
        <f>IF(CR709-CQ710&lt;0,0,CR709-CQ710)</f>
        <v>0</v>
      </c>
      <c r="CS710" s="6" t="str">
        <f>IF(CR709&lt;1,"",CS709+1)</f>
        <v/>
      </c>
    </row>
    <row r="711" spans="93:97" x14ac:dyDescent="0.25">
      <c r="CO711" s="4">
        <f>(CR710*($CO$36*13.85))/360</f>
        <v>0</v>
      </c>
      <c r="CP711" s="5">
        <f>$D$38/2</f>
        <v>1342.0540575303476</v>
      </c>
      <c r="CQ711" s="5">
        <f>CP711-CO711</f>
        <v>1342.0540575303476</v>
      </c>
      <c r="CR711" s="4">
        <f>IF(CR710-CQ711&lt;0,0,CR710-CQ711)</f>
        <v>0</v>
      </c>
      <c r="CS711" s="6" t="str">
        <f>IF(CR710&lt;1,"",CS710+1)</f>
        <v/>
      </c>
    </row>
    <row r="712" spans="93:97" x14ac:dyDescent="0.25">
      <c r="CO712" s="4">
        <f>(CR711*($CO$36*13.85))/360</f>
        <v>0</v>
      </c>
      <c r="CP712" s="5">
        <f>$D$38/2</f>
        <v>1342.0540575303476</v>
      </c>
      <c r="CQ712" s="5">
        <f>CP712-CO712</f>
        <v>1342.0540575303476</v>
      </c>
      <c r="CR712" s="4">
        <f>IF(CR711-CQ712&lt;0,0,CR711-CQ712)</f>
        <v>0</v>
      </c>
      <c r="CS712" s="6" t="str">
        <f>IF(CR711&lt;1,"",CS711+1)</f>
        <v/>
      </c>
    </row>
    <row r="713" spans="93:97" x14ac:dyDescent="0.25">
      <c r="CO713" s="4">
        <f>(CR712*($CO$36*13.85))/360</f>
        <v>0</v>
      </c>
      <c r="CP713" s="5">
        <f>$D$38/2</f>
        <v>1342.0540575303476</v>
      </c>
      <c r="CQ713" s="5">
        <f>CP713-CO713</f>
        <v>1342.0540575303476</v>
      </c>
      <c r="CR713" s="4">
        <f>IF(CR712-CQ713&lt;0,0,CR712-CQ713)</f>
        <v>0</v>
      </c>
      <c r="CS713" s="6" t="str">
        <f>IF(CR712&lt;1,"",CS712+1)</f>
        <v/>
      </c>
    </row>
    <row r="714" spans="93:97" x14ac:dyDescent="0.25">
      <c r="CO714" s="4">
        <f>(CR713*($CO$36*13.85))/360</f>
        <v>0</v>
      </c>
      <c r="CP714" s="5">
        <f>$D$38/2</f>
        <v>1342.0540575303476</v>
      </c>
      <c r="CQ714" s="5">
        <f>CP714-CO714</f>
        <v>1342.0540575303476</v>
      </c>
      <c r="CR714" s="4">
        <f>IF(CR713-CQ714&lt;0,0,CR713-CQ714)</f>
        <v>0</v>
      </c>
      <c r="CS714" s="6" t="str">
        <f>IF(CR713&lt;1,"",CS713+1)</f>
        <v/>
      </c>
    </row>
    <row r="715" spans="93:97" x14ac:dyDescent="0.25">
      <c r="CO715" s="4">
        <f>(CR714*($CO$36*13.85))/360</f>
        <v>0</v>
      </c>
      <c r="CP715" s="5">
        <f>$D$38/2</f>
        <v>1342.0540575303476</v>
      </c>
      <c r="CQ715" s="5">
        <f>CP715-CO715</f>
        <v>1342.0540575303476</v>
      </c>
      <c r="CR715" s="4">
        <f>IF(CR714-CQ715&lt;0,0,CR714-CQ715)</f>
        <v>0</v>
      </c>
      <c r="CS715" s="6" t="str">
        <f>IF(CR714&lt;1,"",CS714+1)</f>
        <v/>
      </c>
    </row>
    <row r="716" spans="93:97" x14ac:dyDescent="0.25">
      <c r="CO716" s="4">
        <f>(CR715*($CO$36*13.85))/360</f>
        <v>0</v>
      </c>
      <c r="CP716" s="5">
        <f>$D$38/2</f>
        <v>1342.0540575303476</v>
      </c>
      <c r="CQ716" s="5">
        <f>CP716-CO716</f>
        <v>1342.0540575303476</v>
      </c>
      <c r="CR716" s="4">
        <f>IF(CR715-CQ716&lt;0,0,CR715-CQ716)</f>
        <v>0</v>
      </c>
      <c r="CS716" s="6" t="str">
        <f>IF(CR715&lt;1,"",CS715+1)</f>
        <v/>
      </c>
    </row>
    <row r="717" spans="93:97" x14ac:dyDescent="0.25">
      <c r="CO717" s="4">
        <f>(CR716*($CO$36*13.85))/360</f>
        <v>0</v>
      </c>
      <c r="CP717" s="5">
        <f>$D$38/2</f>
        <v>1342.0540575303476</v>
      </c>
      <c r="CQ717" s="5">
        <f>CP717-CO717</f>
        <v>1342.0540575303476</v>
      </c>
      <c r="CR717" s="4">
        <f>IF(CR716-CQ717&lt;0,0,CR716-CQ717)</f>
        <v>0</v>
      </c>
      <c r="CS717" s="6" t="str">
        <f>IF(CR716&lt;1,"",CS716+1)</f>
        <v/>
      </c>
    </row>
    <row r="718" spans="93:97" x14ac:dyDescent="0.25">
      <c r="CO718" s="4">
        <f>(CR717*($CO$36*13.85))/360</f>
        <v>0</v>
      </c>
      <c r="CP718" s="5">
        <f>$D$38/2</f>
        <v>1342.0540575303476</v>
      </c>
      <c r="CQ718" s="5">
        <f>CP718-CO718</f>
        <v>1342.0540575303476</v>
      </c>
      <c r="CR718" s="4">
        <f>IF(CR717-CQ718&lt;0,0,CR717-CQ718)</f>
        <v>0</v>
      </c>
      <c r="CS718" s="6" t="str">
        <f>IF(CR717&lt;1,"",CS717+1)</f>
        <v/>
      </c>
    </row>
    <row r="719" spans="93:97" x14ac:dyDescent="0.25">
      <c r="CO719" s="4">
        <f>(CR718*($CO$36*13.85))/360</f>
        <v>0</v>
      </c>
      <c r="CP719" s="5">
        <f>$D$38/2</f>
        <v>1342.0540575303476</v>
      </c>
      <c r="CQ719" s="5">
        <f>CP719-CO719</f>
        <v>1342.0540575303476</v>
      </c>
      <c r="CR719" s="4">
        <f>IF(CR718-CQ719&lt;0,0,CR718-CQ719)</f>
        <v>0</v>
      </c>
      <c r="CS719" s="6" t="str">
        <f>IF(CR718&lt;1,"",CS718+1)</f>
        <v/>
      </c>
    </row>
    <row r="720" spans="93:97" x14ac:dyDescent="0.25">
      <c r="CO720" s="4">
        <f>(CR719*($CO$36*13.85))/360</f>
        <v>0</v>
      </c>
      <c r="CP720" s="5">
        <f>$D$38/2</f>
        <v>1342.0540575303476</v>
      </c>
      <c r="CQ720" s="5">
        <f>CP720-CO720</f>
        <v>1342.0540575303476</v>
      </c>
      <c r="CR720" s="4">
        <f>IF(CR719-CQ720&lt;0,0,CR719-CQ720)</f>
        <v>0</v>
      </c>
      <c r="CS720" s="6" t="str">
        <f>IF(CR719&lt;1,"",CS719+1)</f>
        <v/>
      </c>
    </row>
    <row r="721" spans="93:97" x14ac:dyDescent="0.25">
      <c r="CO721" s="4">
        <f>(CR720*($CO$36*13.85))/360</f>
        <v>0</v>
      </c>
      <c r="CP721" s="5">
        <f>$D$38/2</f>
        <v>1342.0540575303476</v>
      </c>
      <c r="CQ721" s="5">
        <f>CP721-CO721</f>
        <v>1342.0540575303476</v>
      </c>
      <c r="CR721" s="4">
        <f>IF(CR720-CQ721&lt;0,0,CR720-CQ721)</f>
        <v>0</v>
      </c>
      <c r="CS721" s="6" t="str">
        <f>IF(CR720&lt;1,"",CS720+1)</f>
        <v/>
      </c>
    </row>
    <row r="722" spans="93:97" x14ac:dyDescent="0.25">
      <c r="CO722" s="4">
        <f>(CR721*($CO$36*13.85))/360</f>
        <v>0</v>
      </c>
      <c r="CP722" s="5">
        <f>$D$38/2</f>
        <v>1342.0540575303476</v>
      </c>
      <c r="CQ722" s="5">
        <f>CP722-CO722</f>
        <v>1342.0540575303476</v>
      </c>
      <c r="CR722" s="4">
        <f>IF(CR721-CQ722&lt;0,0,CR721-CQ722)</f>
        <v>0</v>
      </c>
      <c r="CS722" s="6" t="str">
        <f>IF(CR721&lt;1,"",CS721+1)</f>
        <v/>
      </c>
    </row>
    <row r="723" spans="93:97" x14ac:dyDescent="0.25">
      <c r="CO723" s="4">
        <f>(CR722*($CO$36*13.85))/360</f>
        <v>0</v>
      </c>
      <c r="CP723" s="5">
        <f>$D$38/2</f>
        <v>1342.0540575303476</v>
      </c>
      <c r="CQ723" s="5">
        <f>CP723-CO723</f>
        <v>1342.0540575303476</v>
      </c>
      <c r="CR723" s="4">
        <f>IF(CR722-CQ723&lt;0,0,CR722-CQ723)</f>
        <v>0</v>
      </c>
      <c r="CS723" s="6" t="str">
        <f>IF(CR722&lt;1,"",CS722+1)</f>
        <v/>
      </c>
    </row>
    <row r="724" spans="93:97" x14ac:dyDescent="0.25">
      <c r="CO724" s="4">
        <f>(CR723*($CO$36*13.85))/360</f>
        <v>0</v>
      </c>
      <c r="CP724" s="5">
        <f>$D$38/2</f>
        <v>1342.0540575303476</v>
      </c>
      <c r="CQ724" s="5">
        <f>CP724-CO724</f>
        <v>1342.0540575303476</v>
      </c>
      <c r="CR724" s="4">
        <f>IF(CR723-CQ724&lt;0,0,CR723-CQ724)</f>
        <v>0</v>
      </c>
      <c r="CS724" s="6" t="str">
        <f>IF(CR723&lt;1,"",CS723+1)</f>
        <v/>
      </c>
    </row>
    <row r="725" spans="93:97" x14ac:dyDescent="0.25">
      <c r="CO725" s="4">
        <f>(CR724*($CO$36*13.85))/360</f>
        <v>0</v>
      </c>
      <c r="CP725" s="5">
        <f>$D$38/2</f>
        <v>1342.0540575303476</v>
      </c>
      <c r="CQ725" s="5">
        <f>CP725-CO725</f>
        <v>1342.0540575303476</v>
      </c>
      <c r="CR725" s="4">
        <f>IF(CR724-CQ725&lt;0,0,CR724-CQ725)</f>
        <v>0</v>
      </c>
      <c r="CS725" s="6" t="str">
        <f>IF(CR724&lt;1,"",CS724+1)</f>
        <v/>
      </c>
    </row>
    <row r="726" spans="93:97" x14ac:dyDescent="0.25">
      <c r="CO726" s="4">
        <f>(CR725*($CO$36*13.85))/360</f>
        <v>0</v>
      </c>
      <c r="CP726" s="5">
        <f>$D$38/2</f>
        <v>1342.0540575303476</v>
      </c>
      <c r="CQ726" s="5">
        <f>CP726-CO726</f>
        <v>1342.0540575303476</v>
      </c>
      <c r="CR726" s="4">
        <f>IF(CR725-CQ726&lt;0,0,CR725-CQ726)</f>
        <v>0</v>
      </c>
      <c r="CS726" s="6" t="str">
        <f>IF(CR725&lt;1,"",CS725+1)</f>
        <v/>
      </c>
    </row>
    <row r="727" spans="93:97" x14ac:dyDescent="0.25">
      <c r="CO727" s="4">
        <f>(CR726*($CO$36*13.85))/360</f>
        <v>0</v>
      </c>
      <c r="CP727" s="5">
        <f>$D$38/2</f>
        <v>1342.0540575303476</v>
      </c>
      <c r="CQ727" s="5">
        <f>CP727-CO727</f>
        <v>1342.0540575303476</v>
      </c>
      <c r="CR727" s="4">
        <f>IF(CR726-CQ727&lt;0,0,CR726-CQ727)</f>
        <v>0</v>
      </c>
      <c r="CS727" s="6" t="str">
        <f>IF(CR726&lt;1,"",CS726+1)</f>
        <v/>
      </c>
    </row>
    <row r="728" spans="93:97" x14ac:dyDescent="0.25">
      <c r="CO728" s="4">
        <f>(CR727*($CO$36*13.85))/360</f>
        <v>0</v>
      </c>
      <c r="CP728" s="5">
        <f>$D$38/2</f>
        <v>1342.0540575303476</v>
      </c>
      <c r="CQ728" s="5">
        <f>CP728-CO728</f>
        <v>1342.0540575303476</v>
      </c>
      <c r="CR728" s="4">
        <f>IF(CR727-CQ728&lt;0,0,CR727-CQ728)</f>
        <v>0</v>
      </c>
      <c r="CS728" s="6" t="str">
        <f>IF(CR727&lt;1,"",CS727+1)</f>
        <v/>
      </c>
    </row>
    <row r="729" spans="93:97" x14ac:dyDescent="0.25">
      <c r="CO729" s="4">
        <f>(CR728*($CO$36*13.85))/360</f>
        <v>0</v>
      </c>
      <c r="CP729" s="5">
        <f>$D$38/2</f>
        <v>1342.0540575303476</v>
      </c>
      <c r="CQ729" s="5">
        <f>CP729-CO729</f>
        <v>1342.0540575303476</v>
      </c>
      <c r="CR729" s="4">
        <f>IF(CR728-CQ729&lt;0,0,CR728-CQ729)</f>
        <v>0</v>
      </c>
      <c r="CS729" s="6" t="str">
        <f>IF(CR728&lt;1,"",CS728+1)</f>
        <v/>
      </c>
    </row>
    <row r="730" spans="93:97" x14ac:dyDescent="0.25">
      <c r="CO730" s="4">
        <f>(CR729*($CO$36*13.85))/360</f>
        <v>0</v>
      </c>
      <c r="CP730" s="5">
        <f>$D$38/2</f>
        <v>1342.0540575303476</v>
      </c>
      <c r="CQ730" s="5">
        <f>CP730-CO730</f>
        <v>1342.0540575303476</v>
      </c>
      <c r="CR730" s="4">
        <f>IF(CR729-CQ730&lt;0,0,CR729-CQ730)</f>
        <v>0</v>
      </c>
      <c r="CS730" s="6" t="str">
        <f>IF(CR729&lt;1,"",CS729+1)</f>
        <v/>
      </c>
    </row>
    <row r="731" spans="93:97" x14ac:dyDescent="0.25">
      <c r="CO731" s="4">
        <f>(CR730*($CO$36*13.85))/360</f>
        <v>0</v>
      </c>
      <c r="CP731" s="5">
        <f>$D$38/2</f>
        <v>1342.0540575303476</v>
      </c>
      <c r="CQ731" s="5">
        <f>CP731-CO731</f>
        <v>1342.0540575303476</v>
      </c>
      <c r="CR731" s="4">
        <f>IF(CR730-CQ731&lt;0,0,CR730-CQ731)</f>
        <v>0</v>
      </c>
      <c r="CS731" s="6" t="str">
        <f>IF(CR730&lt;1,"",CS730+1)</f>
        <v/>
      </c>
    </row>
    <row r="732" spans="93:97" x14ac:dyDescent="0.25">
      <c r="CO732" s="4">
        <f>(CR731*($CO$36*13.85))/360</f>
        <v>0</v>
      </c>
      <c r="CP732" s="5">
        <f>$D$38/2</f>
        <v>1342.0540575303476</v>
      </c>
      <c r="CQ732" s="5">
        <f>CP732-CO732</f>
        <v>1342.0540575303476</v>
      </c>
      <c r="CR732" s="4">
        <f>IF(CR731-CQ732&lt;0,0,CR731-CQ732)</f>
        <v>0</v>
      </c>
      <c r="CS732" s="6" t="str">
        <f>IF(CR731&lt;1,"",CS731+1)</f>
        <v/>
      </c>
    </row>
    <row r="733" spans="93:97" x14ac:dyDescent="0.25">
      <c r="CO733" s="4">
        <f>(CR732*($CO$36*13.85))/360</f>
        <v>0</v>
      </c>
      <c r="CP733" s="5">
        <f>$D$38/2</f>
        <v>1342.0540575303476</v>
      </c>
      <c r="CQ733" s="5">
        <f>CP733-CO733</f>
        <v>1342.0540575303476</v>
      </c>
      <c r="CR733" s="4">
        <f>IF(CR732-CQ733&lt;0,0,CR732-CQ733)</f>
        <v>0</v>
      </c>
      <c r="CS733" s="6" t="str">
        <f>IF(CR732&lt;1,"",CS732+1)</f>
        <v/>
      </c>
    </row>
    <row r="734" spans="93:97" x14ac:dyDescent="0.25">
      <c r="CO734" s="4">
        <f>(CR733*($CO$36*13.85))/360</f>
        <v>0</v>
      </c>
      <c r="CP734" s="5">
        <f>$D$38/2</f>
        <v>1342.0540575303476</v>
      </c>
      <c r="CQ734" s="5">
        <f>CP734-CO734</f>
        <v>1342.0540575303476</v>
      </c>
      <c r="CR734" s="4">
        <f>IF(CR733-CQ734&lt;0,0,CR733-CQ734)</f>
        <v>0</v>
      </c>
      <c r="CS734" s="6" t="str">
        <f>IF(CR733&lt;1,"",CS733+1)</f>
        <v/>
      </c>
    </row>
    <row r="735" spans="93:97" x14ac:dyDescent="0.25">
      <c r="CO735" s="4">
        <f>(CR734*($CO$36*13.85))/360</f>
        <v>0</v>
      </c>
      <c r="CP735" s="5">
        <f>$D$38/2</f>
        <v>1342.0540575303476</v>
      </c>
      <c r="CQ735" s="5">
        <f>CP735-CO735</f>
        <v>1342.0540575303476</v>
      </c>
      <c r="CR735" s="4">
        <f>IF(CR734-CQ735&lt;0,0,CR734-CQ735)</f>
        <v>0</v>
      </c>
      <c r="CS735" s="6" t="str">
        <f>IF(CR734&lt;1,"",CS734+1)</f>
        <v/>
      </c>
    </row>
    <row r="736" spans="93:97" x14ac:dyDescent="0.25">
      <c r="CO736" s="4">
        <f>(CR735*($CO$36*13.85))/360</f>
        <v>0</v>
      </c>
      <c r="CP736" s="5">
        <f>$D$38/2</f>
        <v>1342.0540575303476</v>
      </c>
      <c r="CQ736" s="5">
        <f>CP736-CO736</f>
        <v>1342.0540575303476</v>
      </c>
      <c r="CR736" s="4">
        <f>IF(CR735-CQ736&lt;0,0,CR735-CQ736)</f>
        <v>0</v>
      </c>
      <c r="CS736" s="6" t="str">
        <f>IF(CR735&lt;1,"",CS735+1)</f>
        <v/>
      </c>
    </row>
    <row r="737" spans="93:97" x14ac:dyDescent="0.25">
      <c r="CO737" s="4">
        <f>(CR736*($CO$36*13.85))/360</f>
        <v>0</v>
      </c>
      <c r="CP737" s="5">
        <f>$D$38/2</f>
        <v>1342.0540575303476</v>
      </c>
      <c r="CQ737" s="5">
        <f>CP737-CO737</f>
        <v>1342.0540575303476</v>
      </c>
      <c r="CR737" s="4">
        <f>IF(CR736-CQ737&lt;0,0,CR736-CQ737)</f>
        <v>0</v>
      </c>
      <c r="CS737" s="6" t="str">
        <f>IF(CR736&lt;1,"",CS736+1)</f>
        <v/>
      </c>
    </row>
    <row r="738" spans="93:97" x14ac:dyDescent="0.25">
      <c r="CO738" s="4">
        <f>(CR737*($CO$36*13.85))/360</f>
        <v>0</v>
      </c>
      <c r="CP738" s="5">
        <f>$D$38/2</f>
        <v>1342.0540575303476</v>
      </c>
      <c r="CQ738" s="5">
        <f>CP738-CO738</f>
        <v>1342.0540575303476</v>
      </c>
      <c r="CR738" s="4">
        <f>IF(CR737-CQ738&lt;0,0,CR737-CQ738)</f>
        <v>0</v>
      </c>
      <c r="CS738" s="6" t="str">
        <f>IF(CR737&lt;1,"",CS737+1)</f>
        <v/>
      </c>
    </row>
    <row r="739" spans="93:97" x14ac:dyDescent="0.25">
      <c r="CO739" s="4">
        <f>(CR738*($CO$36*13.85))/360</f>
        <v>0</v>
      </c>
      <c r="CP739" s="5">
        <f>$D$38/2</f>
        <v>1342.0540575303476</v>
      </c>
      <c r="CQ739" s="5">
        <f>CP739-CO739</f>
        <v>1342.0540575303476</v>
      </c>
      <c r="CR739" s="4">
        <f>IF(CR738-CQ739&lt;0,0,CR738-CQ739)</f>
        <v>0</v>
      </c>
      <c r="CS739" s="6" t="str">
        <f>IF(CR738&lt;1,"",CS738+1)</f>
        <v/>
      </c>
    </row>
    <row r="740" spans="93:97" x14ac:dyDescent="0.25">
      <c r="CO740" s="4">
        <f>(CR739*($CO$36*13.85))/360</f>
        <v>0</v>
      </c>
      <c r="CP740" s="5">
        <f>$D$38/2</f>
        <v>1342.0540575303476</v>
      </c>
      <c r="CQ740" s="5">
        <f>CP740-CO740</f>
        <v>1342.0540575303476</v>
      </c>
      <c r="CR740" s="4">
        <f>IF(CR739-CQ740&lt;0,0,CR739-CQ740)</f>
        <v>0</v>
      </c>
      <c r="CS740" s="6" t="str">
        <f>IF(CR739&lt;1,"",CS739+1)</f>
        <v/>
      </c>
    </row>
    <row r="741" spans="93:97" x14ac:dyDescent="0.25">
      <c r="CO741" s="4">
        <f>(CR740*($CO$36*13.85))/360</f>
        <v>0</v>
      </c>
      <c r="CP741" s="5">
        <f>$D$38/2</f>
        <v>1342.0540575303476</v>
      </c>
      <c r="CQ741" s="5">
        <f>CP741-CO741</f>
        <v>1342.0540575303476</v>
      </c>
      <c r="CR741" s="4">
        <f>IF(CR740-CQ741&lt;0,0,CR740-CQ741)</f>
        <v>0</v>
      </c>
      <c r="CS741" s="6" t="str">
        <f>IF(CR740&lt;1,"",CS740+1)</f>
        <v/>
      </c>
    </row>
    <row r="742" spans="93:97" x14ac:dyDescent="0.25">
      <c r="CO742" s="4">
        <f>(CR741*($CO$36*13.85))/360</f>
        <v>0</v>
      </c>
      <c r="CP742" s="5">
        <f>$D$38/2</f>
        <v>1342.0540575303476</v>
      </c>
      <c r="CQ742" s="5">
        <f>CP742-CO742</f>
        <v>1342.0540575303476</v>
      </c>
      <c r="CR742" s="4">
        <f>IF(CR741-CQ742&lt;0,0,CR741-CQ742)</f>
        <v>0</v>
      </c>
      <c r="CS742" s="6" t="str">
        <f>IF(CR741&lt;1,"",CS741+1)</f>
        <v/>
      </c>
    </row>
    <row r="743" spans="93:97" x14ac:dyDescent="0.25">
      <c r="CO743" s="4">
        <f>(CR742*($CO$36*13.85))/360</f>
        <v>0</v>
      </c>
      <c r="CP743" s="5">
        <f>$D$38/2</f>
        <v>1342.0540575303476</v>
      </c>
      <c r="CQ743" s="5">
        <f>CP743-CO743</f>
        <v>1342.0540575303476</v>
      </c>
      <c r="CR743" s="4">
        <f>IF(CR742-CQ743&lt;0,0,CR742-CQ743)</f>
        <v>0</v>
      </c>
      <c r="CS743" s="6" t="str">
        <f>IF(CR742&lt;1,"",CS742+1)</f>
        <v/>
      </c>
    </row>
    <row r="744" spans="93:97" x14ac:dyDescent="0.25">
      <c r="CO744" s="4">
        <f>(CR743*($CO$36*13.85))/360</f>
        <v>0</v>
      </c>
      <c r="CP744" s="5">
        <f>$D$38/2</f>
        <v>1342.0540575303476</v>
      </c>
      <c r="CQ744" s="5">
        <f>CP744-CO744</f>
        <v>1342.0540575303476</v>
      </c>
      <c r="CR744" s="4">
        <f>IF(CR743-CQ744&lt;0,0,CR743-CQ744)</f>
        <v>0</v>
      </c>
      <c r="CS744" s="6" t="str">
        <f>IF(CR743&lt;1,"",CS743+1)</f>
        <v/>
      </c>
    </row>
    <row r="745" spans="93:97" x14ac:dyDescent="0.25">
      <c r="CO745" s="4">
        <f>(CR744*($CO$36*13.85))/360</f>
        <v>0</v>
      </c>
      <c r="CP745" s="5">
        <f>$D$38/2</f>
        <v>1342.0540575303476</v>
      </c>
      <c r="CQ745" s="5">
        <f>CP745-CO745</f>
        <v>1342.0540575303476</v>
      </c>
      <c r="CR745" s="4">
        <f>IF(CR744-CQ745&lt;0,0,CR744-CQ745)</f>
        <v>0</v>
      </c>
      <c r="CS745" s="6" t="str">
        <f>IF(CR744&lt;1,"",CS744+1)</f>
        <v/>
      </c>
    </row>
    <row r="746" spans="93:97" x14ac:dyDescent="0.25">
      <c r="CO746" s="4">
        <f>(CR745*($CO$36*13.85))/360</f>
        <v>0</v>
      </c>
      <c r="CP746" s="5">
        <f>$D$38/2</f>
        <v>1342.0540575303476</v>
      </c>
      <c r="CQ746" s="5">
        <f>CP746-CO746</f>
        <v>1342.0540575303476</v>
      </c>
      <c r="CR746" s="4">
        <f>IF(CR745-CQ746&lt;0,0,CR745-CQ746)</f>
        <v>0</v>
      </c>
      <c r="CS746" s="6" t="str">
        <f>IF(CR745&lt;1,"",CS745+1)</f>
        <v/>
      </c>
    </row>
    <row r="747" spans="93:97" x14ac:dyDescent="0.25">
      <c r="CO747" s="4">
        <f>(CR746*($CO$36*13.85))/360</f>
        <v>0</v>
      </c>
      <c r="CP747" s="5">
        <f>$D$38/2</f>
        <v>1342.0540575303476</v>
      </c>
      <c r="CQ747" s="5">
        <f>CP747-CO747</f>
        <v>1342.0540575303476</v>
      </c>
      <c r="CR747" s="4">
        <f>IF(CR746-CQ747&lt;0,0,CR746-CQ747)</f>
        <v>0</v>
      </c>
      <c r="CS747" s="6" t="str">
        <f>IF(CR746&lt;1,"",CS746+1)</f>
        <v/>
      </c>
    </row>
    <row r="748" spans="93:97" x14ac:dyDescent="0.25">
      <c r="CO748" s="4">
        <f>(CR747*($CO$36*13.85))/360</f>
        <v>0</v>
      </c>
      <c r="CP748" s="5">
        <f>$D$38/2</f>
        <v>1342.0540575303476</v>
      </c>
      <c r="CQ748" s="5">
        <f>CP748-CO748</f>
        <v>1342.0540575303476</v>
      </c>
      <c r="CR748" s="4">
        <f>IF(CR747-CQ748&lt;0,0,CR747-CQ748)</f>
        <v>0</v>
      </c>
      <c r="CS748" s="6" t="str">
        <f>IF(CR747&lt;1,"",CS747+1)</f>
        <v/>
      </c>
    </row>
    <row r="749" spans="93:97" x14ac:dyDescent="0.25">
      <c r="CO749" s="4">
        <f>(CR748*($CO$36*13.85))/360</f>
        <v>0</v>
      </c>
      <c r="CP749" s="5">
        <f>$D$38/2</f>
        <v>1342.0540575303476</v>
      </c>
      <c r="CQ749" s="5">
        <f>CP749-CO749</f>
        <v>1342.0540575303476</v>
      </c>
      <c r="CR749" s="4">
        <f>IF(CR748-CQ749&lt;0,0,CR748-CQ749)</f>
        <v>0</v>
      </c>
      <c r="CS749" s="6" t="str">
        <f>IF(CR748&lt;1,"",CS748+1)</f>
        <v/>
      </c>
    </row>
    <row r="750" spans="93:97" x14ac:dyDescent="0.25">
      <c r="CO750" s="4">
        <f>(CR749*($CO$36*13.85))/360</f>
        <v>0</v>
      </c>
      <c r="CP750" s="5">
        <f>$D$38/2</f>
        <v>1342.0540575303476</v>
      </c>
      <c r="CQ750" s="5">
        <f>CP750-CO750</f>
        <v>1342.0540575303476</v>
      </c>
      <c r="CR750" s="4">
        <f>IF(CR749-CQ750&lt;0,0,CR749-CQ750)</f>
        <v>0</v>
      </c>
      <c r="CS750" s="6" t="str">
        <f>IF(CR749&lt;1,"",CS749+1)</f>
        <v/>
      </c>
    </row>
    <row r="751" spans="93:97" x14ac:dyDescent="0.25">
      <c r="CO751" s="4">
        <f>(CR750*($CO$36*13.85))/360</f>
        <v>0</v>
      </c>
      <c r="CP751" s="5">
        <f>$D$38/2</f>
        <v>1342.0540575303476</v>
      </c>
      <c r="CQ751" s="5">
        <f>CP751-CO751</f>
        <v>1342.0540575303476</v>
      </c>
      <c r="CR751" s="4">
        <f>IF(CR750-CQ751&lt;0,0,CR750-CQ751)</f>
        <v>0</v>
      </c>
      <c r="CS751" s="6" t="str">
        <f>IF(CR750&lt;1,"",CS750+1)</f>
        <v/>
      </c>
    </row>
    <row r="752" spans="93:97" x14ac:dyDescent="0.25">
      <c r="CO752" s="4">
        <f>(CR751*($CO$36*13.85))/360</f>
        <v>0</v>
      </c>
      <c r="CP752" s="5">
        <f>$D$38/2</f>
        <v>1342.0540575303476</v>
      </c>
      <c r="CQ752" s="5">
        <f>CP752-CO752</f>
        <v>1342.0540575303476</v>
      </c>
      <c r="CR752" s="4">
        <f>IF(CR751-CQ752&lt;0,0,CR751-CQ752)</f>
        <v>0</v>
      </c>
      <c r="CS752" s="6" t="str">
        <f>IF(CR751&lt;1,"",CS751+1)</f>
        <v/>
      </c>
    </row>
    <row r="753" spans="93:97" x14ac:dyDescent="0.25">
      <c r="CO753" s="4">
        <f>(CR752*($CO$36*13.85))/360</f>
        <v>0</v>
      </c>
      <c r="CP753" s="5">
        <f>$D$38/2</f>
        <v>1342.0540575303476</v>
      </c>
      <c r="CQ753" s="5">
        <f>CP753-CO753</f>
        <v>1342.0540575303476</v>
      </c>
      <c r="CR753" s="4">
        <f>IF(CR752-CQ753&lt;0,0,CR752-CQ753)</f>
        <v>0</v>
      </c>
      <c r="CS753" s="6" t="str">
        <f>IF(CR752&lt;1,"",CS752+1)</f>
        <v/>
      </c>
    </row>
    <row r="754" spans="93:97" x14ac:dyDescent="0.25">
      <c r="CO754" s="4">
        <f>(CR753*($CO$36*13.85))/360</f>
        <v>0</v>
      </c>
      <c r="CP754" s="5">
        <f>$D$38/2</f>
        <v>1342.0540575303476</v>
      </c>
      <c r="CQ754" s="5">
        <f>CP754-CO754</f>
        <v>1342.0540575303476</v>
      </c>
      <c r="CR754" s="4">
        <f>IF(CR753-CQ754&lt;0,0,CR753-CQ754)</f>
        <v>0</v>
      </c>
      <c r="CS754" s="6" t="str">
        <f>IF(CR753&lt;1,"",CS753+1)</f>
        <v/>
      </c>
    </row>
    <row r="755" spans="93:97" x14ac:dyDescent="0.25">
      <c r="CO755" s="4">
        <f>(CR754*($CO$36*13.85))/360</f>
        <v>0</v>
      </c>
      <c r="CP755" s="5">
        <f>$D$38/2</f>
        <v>1342.0540575303476</v>
      </c>
      <c r="CQ755" s="5">
        <f>CP755-CO755</f>
        <v>1342.0540575303476</v>
      </c>
      <c r="CR755" s="4">
        <f>IF(CR754-CQ755&lt;0,0,CR754-CQ755)</f>
        <v>0</v>
      </c>
      <c r="CS755" s="6" t="str">
        <f>IF(CR754&lt;1,"",CS754+1)</f>
        <v/>
      </c>
    </row>
    <row r="756" spans="93:97" x14ac:dyDescent="0.25">
      <c r="CO756" s="4">
        <f>(CR755*($CO$36*13.85))/360</f>
        <v>0</v>
      </c>
      <c r="CP756" s="5">
        <f>$D$38/2</f>
        <v>1342.0540575303476</v>
      </c>
      <c r="CQ756" s="5">
        <f>CP756-CO756</f>
        <v>1342.0540575303476</v>
      </c>
      <c r="CR756" s="4">
        <f>IF(CR755-CQ756&lt;0,0,CR755-CQ756)</f>
        <v>0</v>
      </c>
      <c r="CS756" s="6" t="str">
        <f>IF(CR755&lt;1,"",CS755+1)</f>
        <v/>
      </c>
    </row>
    <row r="757" spans="93:97" x14ac:dyDescent="0.25">
      <c r="CO757" s="4">
        <f>(CR756*($CO$36*13.85))/360</f>
        <v>0</v>
      </c>
      <c r="CP757" s="5">
        <f>$D$38/2</f>
        <v>1342.0540575303476</v>
      </c>
      <c r="CQ757" s="5">
        <f>CP757-CO757</f>
        <v>1342.0540575303476</v>
      </c>
      <c r="CR757" s="4">
        <f>IF(CR756-CQ757&lt;0,0,CR756-CQ757)</f>
        <v>0</v>
      </c>
      <c r="CS757" s="6" t="str">
        <f>IF(CR756&lt;1,"",CS756+1)</f>
        <v/>
      </c>
    </row>
    <row r="758" spans="93:97" x14ac:dyDescent="0.25">
      <c r="CO758" s="4">
        <f>(CR757*($CO$36*13.85))/360</f>
        <v>0</v>
      </c>
      <c r="CP758" s="5">
        <f>$D$38/2</f>
        <v>1342.0540575303476</v>
      </c>
      <c r="CQ758" s="5">
        <f>CP758-CO758</f>
        <v>1342.0540575303476</v>
      </c>
      <c r="CR758" s="4">
        <f>IF(CR757-CQ758&lt;0,0,CR757-CQ758)</f>
        <v>0</v>
      </c>
      <c r="CS758" s="6" t="str">
        <f>IF(CR757&lt;1,"",CS757+1)</f>
        <v/>
      </c>
    </row>
    <row r="759" spans="93:97" x14ac:dyDescent="0.25">
      <c r="CO759" s="4">
        <f>(CR758*($CO$36*13.85))/360</f>
        <v>0</v>
      </c>
      <c r="CP759" s="5">
        <f>$D$38/2</f>
        <v>1342.0540575303476</v>
      </c>
      <c r="CQ759" s="5">
        <f>CP759-CO759</f>
        <v>1342.0540575303476</v>
      </c>
      <c r="CR759" s="4">
        <f>IF(CR758-CQ759&lt;0,0,CR758-CQ759)</f>
        <v>0</v>
      </c>
      <c r="CS759" s="6" t="str">
        <f>IF(CR758&lt;1,"",CS758+1)</f>
        <v/>
      </c>
    </row>
    <row r="760" spans="93:97" x14ac:dyDescent="0.25">
      <c r="CO760" s="4">
        <f>(CR759*($CO$36*13.85))/360</f>
        <v>0</v>
      </c>
      <c r="CP760" s="5">
        <f>$D$38/2</f>
        <v>1342.0540575303476</v>
      </c>
      <c r="CQ760" s="5">
        <f>CP760-CO760</f>
        <v>1342.0540575303476</v>
      </c>
      <c r="CR760" s="4">
        <f>IF(CR759-CQ760&lt;0,0,CR759-CQ760)</f>
        <v>0</v>
      </c>
      <c r="CS760" s="6" t="str">
        <f>IF(CR759&lt;1,"",CS759+1)</f>
        <v/>
      </c>
    </row>
    <row r="761" spans="93:97" x14ac:dyDescent="0.25">
      <c r="CO761" s="4">
        <f>(CR760*($CO$36*13.85))/360</f>
        <v>0</v>
      </c>
      <c r="CP761" s="5">
        <f>$D$38/2</f>
        <v>1342.0540575303476</v>
      </c>
      <c r="CQ761" s="5">
        <f>CP761-CO761</f>
        <v>1342.0540575303476</v>
      </c>
      <c r="CR761" s="4">
        <f>IF(CR760-CQ761&lt;0,0,CR760-CQ761)</f>
        <v>0</v>
      </c>
      <c r="CS761" s="6" t="str">
        <f>IF(CR760&lt;1,"",CS760+1)</f>
        <v/>
      </c>
    </row>
    <row r="762" spans="93:97" x14ac:dyDescent="0.25">
      <c r="CO762" s="4">
        <f>(CR761*($CO$36*13.85))/360</f>
        <v>0</v>
      </c>
      <c r="CP762" s="5">
        <f>$D$38/2</f>
        <v>1342.0540575303476</v>
      </c>
      <c r="CQ762" s="5">
        <f>CP762-CO762</f>
        <v>1342.0540575303476</v>
      </c>
      <c r="CR762" s="4">
        <f>IF(CR761-CQ762&lt;0,0,CR761-CQ762)</f>
        <v>0</v>
      </c>
      <c r="CS762" s="6" t="str">
        <f>IF(CR761&lt;1,"",CS761+1)</f>
        <v/>
      </c>
    </row>
    <row r="763" spans="93:97" x14ac:dyDescent="0.25">
      <c r="CO763" s="4">
        <f>(CR762*($CO$36*13.85))/360</f>
        <v>0</v>
      </c>
      <c r="CP763" s="5">
        <f>$D$38/2</f>
        <v>1342.0540575303476</v>
      </c>
      <c r="CQ763" s="5">
        <f>CP763-CO763</f>
        <v>1342.0540575303476</v>
      </c>
      <c r="CR763" s="4">
        <f>IF(CR762-CQ763&lt;0,0,CR762-CQ763)</f>
        <v>0</v>
      </c>
      <c r="CS763" s="6" t="str">
        <f>IF(CR762&lt;1,"",CS762+1)</f>
        <v/>
      </c>
    </row>
    <row r="764" spans="93:97" x14ac:dyDescent="0.25">
      <c r="CO764" s="4">
        <f>(CR763*($CO$36*13.85))/360</f>
        <v>0</v>
      </c>
      <c r="CP764" s="5">
        <f>$D$38/2</f>
        <v>1342.0540575303476</v>
      </c>
      <c r="CQ764" s="5">
        <f>CP764-CO764</f>
        <v>1342.0540575303476</v>
      </c>
      <c r="CR764" s="4">
        <f>IF(CR763-CQ764&lt;0,0,CR763-CQ764)</f>
        <v>0</v>
      </c>
      <c r="CS764" s="6" t="str">
        <f>IF(CR763&lt;1,"",CS763+1)</f>
        <v/>
      </c>
    </row>
    <row r="765" spans="93:97" x14ac:dyDescent="0.25">
      <c r="CO765" s="4">
        <f>(CR764*($CO$36*13.85))/360</f>
        <v>0</v>
      </c>
      <c r="CP765" s="5">
        <f>$D$38/2</f>
        <v>1342.0540575303476</v>
      </c>
      <c r="CQ765" s="5">
        <f>CP765-CO765</f>
        <v>1342.0540575303476</v>
      </c>
      <c r="CR765" s="4">
        <f>IF(CR764-CQ765&lt;0,0,CR764-CQ765)</f>
        <v>0</v>
      </c>
      <c r="CS765" s="6" t="str">
        <f>IF(CR764&lt;1,"",CS764+1)</f>
        <v/>
      </c>
    </row>
    <row r="766" spans="93:97" x14ac:dyDescent="0.25">
      <c r="CO766" s="4">
        <f>(CR765*($CO$36*13.85))/360</f>
        <v>0</v>
      </c>
      <c r="CP766" s="5">
        <f>$D$38/2</f>
        <v>1342.0540575303476</v>
      </c>
      <c r="CQ766" s="5">
        <f>CP766-CO766</f>
        <v>1342.0540575303476</v>
      </c>
      <c r="CR766" s="4">
        <f>IF(CR765-CQ766&lt;0,0,CR765-CQ766)</f>
        <v>0</v>
      </c>
      <c r="CS766" s="6" t="str">
        <f>IF(CR765&lt;1,"",CS765+1)</f>
        <v/>
      </c>
    </row>
    <row r="767" spans="93:97" x14ac:dyDescent="0.25">
      <c r="CO767" s="4">
        <f>(CR766*($CO$36*13.85))/360</f>
        <v>0</v>
      </c>
      <c r="CP767" s="5">
        <f>$D$38/2</f>
        <v>1342.0540575303476</v>
      </c>
      <c r="CQ767" s="5">
        <f>CP767-CO767</f>
        <v>1342.0540575303476</v>
      </c>
      <c r="CR767" s="4">
        <f>IF(CR766-CQ767&lt;0,0,CR766-CQ767)</f>
        <v>0</v>
      </c>
      <c r="CS767" s="6" t="str">
        <f>IF(CR766&lt;1,"",CS766+1)</f>
        <v/>
      </c>
    </row>
    <row r="768" spans="93:97" x14ac:dyDescent="0.25">
      <c r="CO768" s="4">
        <f>(CR767*($CO$36*13.85))/360</f>
        <v>0</v>
      </c>
      <c r="CP768" s="5">
        <f>$D$38/2</f>
        <v>1342.0540575303476</v>
      </c>
      <c r="CQ768" s="5">
        <f>CP768-CO768</f>
        <v>1342.0540575303476</v>
      </c>
      <c r="CR768" s="4">
        <f>IF(CR767-CQ768&lt;0,0,CR767-CQ768)</f>
        <v>0</v>
      </c>
      <c r="CS768" s="6" t="str">
        <f>IF(CR767&lt;1,"",CS767+1)</f>
        <v/>
      </c>
    </row>
    <row r="769" spans="93:97" x14ac:dyDescent="0.25">
      <c r="CO769" s="4">
        <f>(CR768*($CO$36*13.85))/360</f>
        <v>0</v>
      </c>
      <c r="CP769" s="5">
        <f>$D$38/2</f>
        <v>1342.0540575303476</v>
      </c>
      <c r="CQ769" s="5">
        <f>CP769-CO769</f>
        <v>1342.0540575303476</v>
      </c>
      <c r="CR769" s="4">
        <f>IF(CR768-CQ769&lt;0,0,CR768-CQ769)</f>
        <v>0</v>
      </c>
      <c r="CS769" s="6" t="str">
        <f>IF(CR768&lt;1,"",CS768+1)</f>
        <v/>
      </c>
    </row>
    <row r="770" spans="93:97" x14ac:dyDescent="0.25">
      <c r="CO770" s="4">
        <f>(CR769*($CO$36*13.85))/360</f>
        <v>0</v>
      </c>
      <c r="CP770" s="5">
        <f>$D$38/2</f>
        <v>1342.0540575303476</v>
      </c>
      <c r="CQ770" s="5">
        <f>CP770-CO770</f>
        <v>1342.0540575303476</v>
      </c>
      <c r="CR770" s="4">
        <f>IF(CR769-CQ770&lt;0,0,CR769-CQ770)</f>
        <v>0</v>
      </c>
      <c r="CS770" s="6" t="str">
        <f>IF(CR769&lt;1,"",CS769+1)</f>
        <v/>
      </c>
    </row>
    <row r="771" spans="93:97" x14ac:dyDescent="0.25">
      <c r="CO771" s="4">
        <f>(CR770*($CO$36*13.85))/360</f>
        <v>0</v>
      </c>
      <c r="CP771" s="5">
        <f>$D$38/2</f>
        <v>1342.0540575303476</v>
      </c>
      <c r="CQ771" s="5">
        <f>CP771-CO771</f>
        <v>1342.0540575303476</v>
      </c>
      <c r="CR771" s="4">
        <f>IF(CR770-CQ771&lt;0,0,CR770-CQ771)</f>
        <v>0</v>
      </c>
      <c r="CS771" s="6" t="str">
        <f>IF(CR770&lt;1,"",CS770+1)</f>
        <v/>
      </c>
    </row>
    <row r="772" spans="93:97" x14ac:dyDescent="0.25">
      <c r="CO772" s="4">
        <f>(CR771*($CO$36*13.85))/360</f>
        <v>0</v>
      </c>
      <c r="CP772" s="5">
        <f>$D$38/2</f>
        <v>1342.0540575303476</v>
      </c>
      <c r="CQ772" s="5">
        <f>CP772-CO772</f>
        <v>1342.0540575303476</v>
      </c>
      <c r="CR772" s="4">
        <f>IF(CR771-CQ772&lt;0,0,CR771-CQ772)</f>
        <v>0</v>
      </c>
      <c r="CS772" s="6" t="str">
        <f>IF(CR771&lt;1,"",CS771+1)</f>
        <v/>
      </c>
    </row>
    <row r="773" spans="93:97" x14ac:dyDescent="0.25">
      <c r="CO773" s="4">
        <f>(CR772*($CO$36*13.85))/360</f>
        <v>0</v>
      </c>
      <c r="CP773" s="5">
        <f>$D$38/2</f>
        <v>1342.0540575303476</v>
      </c>
      <c r="CQ773" s="5">
        <f>CP773-CO773</f>
        <v>1342.0540575303476</v>
      </c>
      <c r="CR773" s="4">
        <f>IF(CR772-CQ773&lt;0,0,CR772-CQ773)</f>
        <v>0</v>
      </c>
      <c r="CS773" s="6" t="str">
        <f>IF(CR772&lt;1,"",CS772+1)</f>
        <v/>
      </c>
    </row>
    <row r="774" spans="93:97" x14ac:dyDescent="0.25">
      <c r="CO774" s="4">
        <f>(CR773*($CO$36*13.85))/360</f>
        <v>0</v>
      </c>
      <c r="CP774" s="5">
        <f>$D$38/2</f>
        <v>1342.0540575303476</v>
      </c>
      <c r="CQ774" s="5">
        <f>CP774-CO774</f>
        <v>1342.0540575303476</v>
      </c>
      <c r="CR774" s="4">
        <f>IF(CR773-CQ774&lt;0,0,CR773-CQ774)</f>
        <v>0</v>
      </c>
      <c r="CS774" s="6" t="str">
        <f>IF(CR773&lt;1,"",CS773+1)</f>
        <v/>
      </c>
    </row>
    <row r="775" spans="93:97" x14ac:dyDescent="0.25">
      <c r="CO775" s="4">
        <f>(CR774*($CO$36*13.85))/360</f>
        <v>0</v>
      </c>
      <c r="CP775" s="5">
        <f>$D$38/2</f>
        <v>1342.0540575303476</v>
      </c>
      <c r="CQ775" s="5">
        <f>CP775-CO775</f>
        <v>1342.0540575303476</v>
      </c>
      <c r="CR775" s="4">
        <f>IF(CR774-CQ775&lt;0,0,CR774-CQ775)</f>
        <v>0</v>
      </c>
      <c r="CS775" s="6" t="str">
        <f>IF(CR774&lt;1,"",CS774+1)</f>
        <v/>
      </c>
    </row>
    <row r="776" spans="93:97" x14ac:dyDescent="0.25">
      <c r="CO776" s="4">
        <f>(CR775*($CO$36*13.85))/360</f>
        <v>0</v>
      </c>
      <c r="CP776" s="5">
        <f>$D$38/2</f>
        <v>1342.0540575303476</v>
      </c>
      <c r="CQ776" s="5">
        <f>CP776-CO776</f>
        <v>1342.0540575303476</v>
      </c>
      <c r="CR776" s="4">
        <f>IF(CR775-CQ776&lt;0,0,CR775-CQ776)</f>
        <v>0</v>
      </c>
      <c r="CS776" s="6" t="str">
        <f>IF(CR775&lt;1,"",CS775+1)</f>
        <v/>
      </c>
    </row>
    <row r="777" spans="93:97" x14ac:dyDescent="0.25">
      <c r="CO777" s="4">
        <f>(CR776*($CO$36*13.85))/360</f>
        <v>0</v>
      </c>
      <c r="CP777" s="5">
        <f>$D$38/2</f>
        <v>1342.0540575303476</v>
      </c>
      <c r="CQ777" s="5">
        <f>CP777-CO777</f>
        <v>1342.0540575303476</v>
      </c>
      <c r="CR777" s="4">
        <f>IF(CR776-CQ777&lt;0,0,CR776-CQ777)</f>
        <v>0</v>
      </c>
      <c r="CS777" s="6" t="str">
        <f>IF(CR776&lt;1,"",CS776+1)</f>
        <v/>
      </c>
    </row>
    <row r="778" spans="93:97" x14ac:dyDescent="0.25">
      <c r="CO778" s="4">
        <f>(CR777*($CO$36*13.85))/360</f>
        <v>0</v>
      </c>
      <c r="CP778" s="5">
        <f>$D$38/2</f>
        <v>1342.0540575303476</v>
      </c>
      <c r="CQ778" s="5">
        <f>CP778-CO778</f>
        <v>1342.0540575303476</v>
      </c>
      <c r="CR778" s="4">
        <f>IF(CR777-CQ778&lt;0,0,CR777-CQ778)</f>
        <v>0</v>
      </c>
      <c r="CS778" s="6" t="str">
        <f>IF(CR777&lt;1,"",CS777+1)</f>
        <v/>
      </c>
    </row>
    <row r="779" spans="93:97" x14ac:dyDescent="0.25">
      <c r="CO779" s="4">
        <f>(CR778*($CO$36*13.85))/360</f>
        <v>0</v>
      </c>
      <c r="CP779" s="5">
        <f>$D$38/2</f>
        <v>1342.0540575303476</v>
      </c>
      <c r="CQ779" s="5">
        <f>CP779-CO779</f>
        <v>1342.0540575303476</v>
      </c>
      <c r="CR779" s="4">
        <f>IF(CR778-CQ779&lt;0,0,CR778-CQ779)</f>
        <v>0</v>
      </c>
      <c r="CS779" s="6" t="str">
        <f>IF(CR778&lt;1,"",CS778+1)</f>
        <v/>
      </c>
    </row>
    <row r="780" spans="93:97" x14ac:dyDescent="0.25">
      <c r="CO780" s="4">
        <f>(CR779*($CO$36*13.85))/360</f>
        <v>0</v>
      </c>
      <c r="CP780" s="5">
        <f>$D$38/2</f>
        <v>1342.0540575303476</v>
      </c>
      <c r="CQ780" s="5">
        <f>CP780-CO780</f>
        <v>1342.0540575303476</v>
      </c>
      <c r="CR780" s="4">
        <f>IF(CR779-CQ780&lt;0,0,CR779-CQ780)</f>
        <v>0</v>
      </c>
      <c r="CS780" s="6" t="str">
        <f>IF(CR779&lt;1,"",CS779+1)</f>
        <v/>
      </c>
    </row>
    <row r="781" spans="93:97" x14ac:dyDescent="0.25">
      <c r="CO781" s="4">
        <f>(CR780*($CO$36*13.85))/360</f>
        <v>0</v>
      </c>
      <c r="CP781" s="5">
        <f>$D$38/2</f>
        <v>1342.0540575303476</v>
      </c>
      <c r="CQ781" s="5">
        <f>CP781-CO781</f>
        <v>1342.0540575303476</v>
      </c>
      <c r="CR781" s="4">
        <f>IF(CR780-CQ781&lt;0,0,CR780-CQ781)</f>
        <v>0</v>
      </c>
      <c r="CS781" s="6" t="str">
        <f>IF(CR780&lt;1,"",CS780+1)</f>
        <v/>
      </c>
    </row>
    <row r="782" spans="93:97" x14ac:dyDescent="0.25">
      <c r="CO782" s="4">
        <f>(CR781*($CO$36*13.85))/360</f>
        <v>0</v>
      </c>
      <c r="CP782" s="5">
        <f>$D$38/2</f>
        <v>1342.0540575303476</v>
      </c>
      <c r="CQ782" s="5">
        <f>CP782-CO782</f>
        <v>1342.0540575303476</v>
      </c>
      <c r="CR782" s="4">
        <f>IF(CR781-CQ782&lt;0,0,CR781-CQ782)</f>
        <v>0</v>
      </c>
      <c r="CS782" s="6" t="str">
        <f>IF(CR781&lt;1,"",CS781+1)</f>
        <v/>
      </c>
    </row>
    <row r="783" spans="93:97" x14ac:dyDescent="0.25">
      <c r="CO783" s="4">
        <f>(CR782*($CO$36*13.85))/360</f>
        <v>0</v>
      </c>
      <c r="CP783" s="5">
        <f>$D$38/2</f>
        <v>1342.0540575303476</v>
      </c>
      <c r="CQ783" s="5">
        <f>CP783-CO783</f>
        <v>1342.0540575303476</v>
      </c>
      <c r="CR783" s="4">
        <f>IF(CR782-CQ783&lt;0,0,CR782-CQ783)</f>
        <v>0</v>
      </c>
      <c r="CS783" s="6" t="str">
        <f>IF(CR782&lt;1,"",CS782+1)</f>
        <v/>
      </c>
    </row>
    <row r="784" spans="93:97" x14ac:dyDescent="0.25">
      <c r="CO784" s="4">
        <f>(CR783*($CO$36*13.85))/360</f>
        <v>0</v>
      </c>
      <c r="CP784" s="5">
        <f>$D$38/2</f>
        <v>1342.0540575303476</v>
      </c>
      <c r="CQ784" s="5">
        <f>CP784-CO784</f>
        <v>1342.0540575303476</v>
      </c>
      <c r="CR784" s="4">
        <f>IF(CR783-CQ784&lt;0,0,CR783-CQ784)</f>
        <v>0</v>
      </c>
      <c r="CS784" s="6" t="str">
        <f>IF(CR783&lt;1,"",CS783+1)</f>
        <v/>
      </c>
    </row>
    <row r="785" spans="93:97" x14ac:dyDescent="0.25">
      <c r="CO785" s="4">
        <f>(CR784*($CO$36*13.85))/360</f>
        <v>0</v>
      </c>
      <c r="CP785" s="5">
        <f>$D$38/2</f>
        <v>1342.0540575303476</v>
      </c>
      <c r="CQ785" s="5">
        <f>CP785-CO785</f>
        <v>1342.0540575303476</v>
      </c>
      <c r="CR785" s="4">
        <f>IF(CR784-CQ785&lt;0,0,CR784-CQ785)</f>
        <v>0</v>
      </c>
      <c r="CS785" s="6" t="str">
        <f>IF(CR784&lt;1,"",CS784+1)</f>
        <v/>
      </c>
    </row>
    <row r="786" spans="93:97" x14ac:dyDescent="0.25">
      <c r="CO786" s="4">
        <f>(CR785*($CO$36*13.85))/360</f>
        <v>0</v>
      </c>
      <c r="CP786" s="5">
        <f>$D$38/2</f>
        <v>1342.0540575303476</v>
      </c>
      <c r="CQ786" s="5">
        <f>CP786-CO786</f>
        <v>1342.0540575303476</v>
      </c>
      <c r="CR786" s="4">
        <f>IF(CR785-CQ786&lt;0,0,CR785-CQ786)</f>
        <v>0</v>
      </c>
      <c r="CS786" s="6" t="str">
        <f>IF(CR785&lt;1,"",CS785+1)</f>
        <v/>
      </c>
    </row>
    <row r="787" spans="93:97" x14ac:dyDescent="0.25">
      <c r="CO787" s="4">
        <f>(CR786*($CO$36*13.85))/360</f>
        <v>0</v>
      </c>
      <c r="CP787" s="5">
        <f>$D$38/2</f>
        <v>1342.0540575303476</v>
      </c>
      <c r="CQ787" s="5">
        <f>CP787-CO787</f>
        <v>1342.0540575303476</v>
      </c>
      <c r="CR787" s="4">
        <f>IF(CR786-CQ787&lt;0,0,CR786-CQ787)</f>
        <v>0</v>
      </c>
      <c r="CS787" s="6" t="str">
        <f>IF(CR786&lt;1,"",CS786+1)</f>
        <v/>
      </c>
    </row>
    <row r="788" spans="93:97" x14ac:dyDescent="0.25">
      <c r="CO788" s="4">
        <f>(CR787*($CO$36*13.85))/360</f>
        <v>0</v>
      </c>
      <c r="CP788" s="5">
        <f>$D$38/2</f>
        <v>1342.0540575303476</v>
      </c>
      <c r="CQ788" s="5">
        <f>CP788-CO788</f>
        <v>1342.0540575303476</v>
      </c>
      <c r="CR788" s="4">
        <f>IF(CR787-CQ788&lt;0,0,CR787-CQ788)</f>
        <v>0</v>
      </c>
      <c r="CS788" s="6" t="str">
        <f>IF(CR787&lt;1,"",CS787+1)</f>
        <v/>
      </c>
    </row>
    <row r="789" spans="93:97" x14ac:dyDescent="0.25">
      <c r="CO789" s="4">
        <f>(CR788*($CO$36*13.85))/360</f>
        <v>0</v>
      </c>
      <c r="CP789" s="5">
        <f>$D$38/2</f>
        <v>1342.0540575303476</v>
      </c>
      <c r="CQ789" s="5">
        <f>CP789-CO789</f>
        <v>1342.0540575303476</v>
      </c>
      <c r="CR789" s="4">
        <f>IF(CR788-CQ789&lt;0,0,CR788-CQ789)</f>
        <v>0</v>
      </c>
      <c r="CS789" s="6" t="str">
        <f>IF(CR788&lt;1,"",CS788+1)</f>
        <v/>
      </c>
    </row>
    <row r="790" spans="93:97" x14ac:dyDescent="0.25">
      <c r="CO790" s="4">
        <f>(CR789*($CO$36*13.85))/360</f>
        <v>0</v>
      </c>
      <c r="CP790" s="5">
        <f>$D$38/2</f>
        <v>1342.0540575303476</v>
      </c>
      <c r="CQ790" s="5">
        <f>CP790-CO790</f>
        <v>1342.0540575303476</v>
      </c>
      <c r="CR790" s="4">
        <f>IF(CR789-CQ790&lt;0,0,CR789-CQ790)</f>
        <v>0</v>
      </c>
      <c r="CS790" s="6" t="str">
        <f>IF(CR789&lt;1,"",CS789+1)</f>
        <v/>
      </c>
    </row>
    <row r="791" spans="93:97" x14ac:dyDescent="0.25">
      <c r="CO791" s="4">
        <f>(CR790*($CO$36*13.85))/360</f>
        <v>0</v>
      </c>
      <c r="CP791" s="5">
        <f>$D$38/2</f>
        <v>1342.0540575303476</v>
      </c>
      <c r="CQ791" s="5">
        <f>CP791-CO791</f>
        <v>1342.0540575303476</v>
      </c>
      <c r="CR791" s="4">
        <f>IF(CR790-CQ791&lt;0,0,CR790-CQ791)</f>
        <v>0</v>
      </c>
      <c r="CS791" s="6" t="str">
        <f>IF(CR790&lt;1,"",CS790+1)</f>
        <v/>
      </c>
    </row>
    <row r="792" spans="93:97" x14ac:dyDescent="0.25">
      <c r="CO792" s="4">
        <f>(CR791*($CO$36*13.85))/360</f>
        <v>0</v>
      </c>
      <c r="CP792" s="5">
        <f>$D$38/2</f>
        <v>1342.0540575303476</v>
      </c>
      <c r="CQ792" s="5">
        <f>CP792-CO792</f>
        <v>1342.0540575303476</v>
      </c>
      <c r="CR792" s="4">
        <f>IF(CR791-CQ792&lt;0,0,CR791-CQ792)</f>
        <v>0</v>
      </c>
      <c r="CS792" s="6" t="str">
        <f>IF(CR791&lt;1,"",CS791+1)</f>
        <v/>
      </c>
    </row>
    <row r="793" spans="93:97" x14ac:dyDescent="0.25">
      <c r="CO793" s="4">
        <f>(CR792*($CO$36*13.85))/360</f>
        <v>0</v>
      </c>
      <c r="CP793" s="5">
        <f>$D$38/2</f>
        <v>1342.0540575303476</v>
      </c>
      <c r="CQ793" s="5">
        <f>CP793-CO793</f>
        <v>1342.0540575303476</v>
      </c>
      <c r="CR793" s="4">
        <f>IF(CR792-CQ793&lt;0,0,CR792-CQ793)</f>
        <v>0</v>
      </c>
      <c r="CS793" s="6" t="str">
        <f>IF(CR792&lt;1,"",CS792+1)</f>
        <v/>
      </c>
    </row>
    <row r="794" spans="93:97" x14ac:dyDescent="0.25">
      <c r="CO794" s="4">
        <f>(CR793*($CO$36*13.85))/360</f>
        <v>0</v>
      </c>
      <c r="CP794" s="5">
        <f>$D$38/2</f>
        <v>1342.0540575303476</v>
      </c>
      <c r="CQ794" s="5">
        <f>CP794-CO794</f>
        <v>1342.0540575303476</v>
      </c>
      <c r="CR794" s="4">
        <f>IF(CR793-CQ794&lt;0,0,CR793-CQ794)</f>
        <v>0</v>
      </c>
      <c r="CS794" s="6" t="str">
        <f>IF(CR793&lt;1,"",CS793+1)</f>
        <v/>
      </c>
    </row>
    <row r="795" spans="93:97" x14ac:dyDescent="0.25">
      <c r="CO795" s="4">
        <f>(CR794*($CO$36*13.85))/360</f>
        <v>0</v>
      </c>
      <c r="CP795" s="5">
        <f>$D$38/2</f>
        <v>1342.0540575303476</v>
      </c>
      <c r="CQ795" s="5">
        <f>CP795-CO795</f>
        <v>1342.0540575303476</v>
      </c>
      <c r="CR795" s="4">
        <f>IF(CR794-CQ795&lt;0,0,CR794-CQ795)</f>
        <v>0</v>
      </c>
      <c r="CS795" s="6" t="str">
        <f>IF(CR794&lt;1,"",CS794+1)</f>
        <v/>
      </c>
    </row>
    <row r="796" spans="93:97" x14ac:dyDescent="0.25">
      <c r="CO796" s="4">
        <f>(CR795*($CO$36*13.85))/360</f>
        <v>0</v>
      </c>
      <c r="CP796" s="5">
        <f>$D$38/2</f>
        <v>1342.0540575303476</v>
      </c>
      <c r="CQ796" s="5">
        <f>CP796-CO796</f>
        <v>1342.0540575303476</v>
      </c>
      <c r="CR796" s="4">
        <f>IF(CR795-CQ796&lt;0,0,CR795-CQ796)</f>
        <v>0</v>
      </c>
      <c r="CS796" s="6" t="str">
        <f>IF(CR795&lt;1,"",CS795+1)</f>
        <v/>
      </c>
    </row>
    <row r="797" spans="93:97" x14ac:dyDescent="0.25">
      <c r="CO797" s="4">
        <f>(CR796*($CO$36*13.85))/360</f>
        <v>0</v>
      </c>
      <c r="CP797" s="5">
        <f>$D$38/2</f>
        <v>1342.0540575303476</v>
      </c>
      <c r="CQ797" s="5">
        <f>CP797-CO797</f>
        <v>1342.0540575303476</v>
      </c>
      <c r="CR797" s="4">
        <f>IF(CR796-CQ797&lt;0,0,CR796-CQ797)</f>
        <v>0</v>
      </c>
      <c r="CS797" s="6" t="str">
        <f>IF(CR796&lt;1,"",CS796+1)</f>
        <v/>
      </c>
    </row>
    <row r="798" spans="93:97" x14ac:dyDescent="0.25">
      <c r="CO798" s="4">
        <f>(CR797*($CO$36*13.85))/360</f>
        <v>0</v>
      </c>
      <c r="CP798" s="5">
        <f>$D$38/2</f>
        <v>1342.0540575303476</v>
      </c>
      <c r="CQ798" s="5">
        <f>CP798-CO798</f>
        <v>1342.0540575303476</v>
      </c>
      <c r="CR798" s="4">
        <f>IF(CR797-CQ798&lt;0,0,CR797-CQ798)</f>
        <v>0</v>
      </c>
      <c r="CS798" s="6" t="str">
        <f>IF(CR797&lt;1,"",CS797+1)</f>
        <v/>
      </c>
    </row>
    <row r="799" spans="93:97" x14ac:dyDescent="0.25">
      <c r="CO799" s="4">
        <f>(CR798*($CO$36*13.85))/360</f>
        <v>0</v>
      </c>
      <c r="CP799" s="5">
        <f>$D$38/2</f>
        <v>1342.0540575303476</v>
      </c>
      <c r="CQ799" s="5">
        <f>CP799-CO799</f>
        <v>1342.0540575303476</v>
      </c>
      <c r="CR799" s="4">
        <f>IF(CR798-CQ799&lt;0,0,CR798-CQ799)</f>
        <v>0</v>
      </c>
      <c r="CS799" s="6" t="str">
        <f>IF(CR798&lt;1,"",CS798+1)</f>
        <v/>
      </c>
    </row>
    <row r="800" spans="93:97" x14ac:dyDescent="0.25">
      <c r="CO800" s="4">
        <f>(CR799*($CO$36*13.85))/360</f>
        <v>0</v>
      </c>
      <c r="CP800" s="5">
        <f>$D$38/2</f>
        <v>1342.0540575303476</v>
      </c>
      <c r="CQ800" s="5">
        <f>CP800-CO800</f>
        <v>1342.0540575303476</v>
      </c>
      <c r="CR800" s="4">
        <f>IF(CR799-CQ800&lt;0,0,CR799-CQ800)</f>
        <v>0</v>
      </c>
      <c r="CS800" s="6" t="str">
        <f>IF(CR799&lt;1,"",CS799+1)</f>
        <v/>
      </c>
    </row>
    <row r="801" spans="93:97" x14ac:dyDescent="0.25">
      <c r="CO801" s="4">
        <f>(CR800*($CO$36*13.85))/360</f>
        <v>0</v>
      </c>
      <c r="CP801" s="5">
        <f>$D$38/2</f>
        <v>1342.0540575303476</v>
      </c>
      <c r="CQ801" s="5">
        <f>CP801-CO801</f>
        <v>1342.0540575303476</v>
      </c>
      <c r="CR801" s="4">
        <f>IF(CR800-CQ801&lt;0,0,CR800-CQ801)</f>
        <v>0</v>
      </c>
      <c r="CS801" s="6" t="str">
        <f>IF(CR800&lt;1,"",CS800+1)</f>
        <v/>
      </c>
    </row>
    <row r="802" spans="93:97" x14ac:dyDescent="0.25">
      <c r="CO802" s="4">
        <f>(CR801*($CO$36*13.85))/360</f>
        <v>0</v>
      </c>
      <c r="CP802" s="5">
        <f>$D$38/2</f>
        <v>1342.0540575303476</v>
      </c>
      <c r="CQ802" s="5">
        <f>CP802-CO802</f>
        <v>1342.0540575303476</v>
      </c>
      <c r="CR802" s="4">
        <f>IF(CR801-CQ802&lt;0,0,CR801-CQ802)</f>
        <v>0</v>
      </c>
      <c r="CS802" s="6" t="str">
        <f>IF(CR801&lt;1,"",CS801+1)</f>
        <v/>
      </c>
    </row>
    <row r="803" spans="93:97" x14ac:dyDescent="0.25">
      <c r="CO803" s="4">
        <f>(CR802*($CO$36*13.85))/360</f>
        <v>0</v>
      </c>
      <c r="CP803" s="5">
        <f>$D$38/2</f>
        <v>1342.0540575303476</v>
      </c>
      <c r="CQ803" s="5">
        <f>CP803-CO803</f>
        <v>1342.0540575303476</v>
      </c>
      <c r="CR803" s="4">
        <f>IF(CR802-CQ803&lt;0,0,CR802-CQ803)</f>
        <v>0</v>
      </c>
    </row>
    <row r="804" spans="93:97" x14ac:dyDescent="0.25">
      <c r="CO804" s="4">
        <f>(CR803*($CO$36*13.85))/360</f>
        <v>0</v>
      </c>
      <c r="CP804" s="5">
        <f>$D$38/2</f>
        <v>1342.0540575303476</v>
      </c>
      <c r="CQ804" s="5">
        <f>CP804-CO804</f>
        <v>1342.0540575303476</v>
      </c>
      <c r="CR804" s="4">
        <f>IF(CR803-CQ804&lt;0,0,CR803-CQ804)</f>
        <v>0</v>
      </c>
    </row>
    <row r="805" spans="93:97" x14ac:dyDescent="0.25">
      <c r="CO805" s="4">
        <f>(CR804*($CO$36*13.85))/360</f>
        <v>0</v>
      </c>
      <c r="CP805" s="5">
        <f>$D$38/2</f>
        <v>1342.0540575303476</v>
      </c>
      <c r="CQ805" s="5">
        <f>CP805-CO805</f>
        <v>1342.0540575303476</v>
      </c>
      <c r="CR805" s="4">
        <f>IF(CR804-CQ805&lt;0,0,CR804-CQ805)</f>
        <v>0</v>
      </c>
    </row>
    <row r="806" spans="93:97" x14ac:dyDescent="0.25">
      <c r="CO806" s="4">
        <f>(CR805*($CO$36*13.85))/360</f>
        <v>0</v>
      </c>
      <c r="CP806" s="5">
        <f>$D$38/2</f>
        <v>1342.0540575303476</v>
      </c>
      <c r="CQ806" s="5">
        <f>CP806-CO806</f>
        <v>1342.0540575303476</v>
      </c>
      <c r="CR806" s="4">
        <f>IF(CR805-CQ806&lt;0,0,CR805-CQ806)</f>
        <v>0</v>
      </c>
    </row>
    <row r="807" spans="93:97" x14ac:dyDescent="0.25">
      <c r="CO807" s="4">
        <f>(CR806*($CO$36*13.85))/360</f>
        <v>0</v>
      </c>
      <c r="CP807" s="5">
        <f>$D$38/2</f>
        <v>1342.0540575303476</v>
      </c>
      <c r="CQ807" s="5">
        <f>CP807-CO807</f>
        <v>1342.0540575303476</v>
      </c>
      <c r="CR807" s="4">
        <f>IF(CR806-CQ807&lt;0,0,CR806-CQ807)</f>
        <v>0</v>
      </c>
    </row>
    <row r="808" spans="93:97" x14ac:dyDescent="0.25">
      <c r="CO808" s="4">
        <f>(CR807*($CO$36*13.85))/360</f>
        <v>0</v>
      </c>
      <c r="CP808" s="5">
        <f>$D$38/2</f>
        <v>1342.0540575303476</v>
      </c>
      <c r="CQ808" s="5">
        <f>CP808-CO808</f>
        <v>1342.0540575303476</v>
      </c>
      <c r="CR808" s="4">
        <f>IF(CR807-CQ808&lt;0,0,CR807-CQ808)</f>
        <v>0</v>
      </c>
    </row>
    <row r="809" spans="93:97" x14ac:dyDescent="0.25">
      <c r="CO809" s="4">
        <f>(CR808*($CO$36*13.85))/360</f>
        <v>0</v>
      </c>
      <c r="CP809" s="5">
        <f>$D$38/2</f>
        <v>1342.0540575303476</v>
      </c>
      <c r="CQ809" s="5">
        <f>CP809-CO809</f>
        <v>1342.0540575303476</v>
      </c>
      <c r="CR809" s="4">
        <f>IF(CR808-CQ809&lt;0,0,CR808-CQ809)</f>
        <v>0</v>
      </c>
    </row>
    <row r="810" spans="93:97" x14ac:dyDescent="0.25">
      <c r="CO810" s="4">
        <f>(CR809*($CO$36*13.85))/360</f>
        <v>0</v>
      </c>
      <c r="CP810" s="5">
        <f>$D$38/2</f>
        <v>1342.0540575303476</v>
      </c>
      <c r="CQ810" s="5">
        <f>CP810-CO810</f>
        <v>1342.0540575303476</v>
      </c>
      <c r="CR810" s="4">
        <f>IF(CR809-CQ810&lt;0,0,CR809-CQ810)</f>
        <v>0</v>
      </c>
    </row>
    <row r="811" spans="93:97" x14ac:dyDescent="0.25">
      <c r="CO811" s="4">
        <f>(CR810*($CO$36*13.85))/360</f>
        <v>0</v>
      </c>
      <c r="CP811" s="5">
        <f>$D$38/2</f>
        <v>1342.0540575303476</v>
      </c>
      <c r="CQ811" s="5">
        <f>CP811-CO811</f>
        <v>1342.0540575303476</v>
      </c>
      <c r="CR811" s="4">
        <f>IF(CR810-CQ811&lt;0,0,CR810-CQ811)</f>
        <v>0</v>
      </c>
    </row>
    <row r="812" spans="93:97" x14ac:dyDescent="0.25">
      <c r="CO812" s="4">
        <f>(CR811*($CO$36*13.85))/360</f>
        <v>0</v>
      </c>
      <c r="CP812" s="5">
        <f>$D$38/2</f>
        <v>1342.0540575303476</v>
      </c>
      <c r="CQ812" s="5">
        <f>CP812-CO812</f>
        <v>1342.0540575303476</v>
      </c>
      <c r="CR812" s="4">
        <f>IF(CR811-CQ812&lt;0,0,CR811-CQ812)</f>
        <v>0</v>
      </c>
    </row>
    <row r="813" spans="93:97" x14ac:dyDescent="0.25">
      <c r="CO813" s="4">
        <f>(CR812*($CO$36*13.85))/360</f>
        <v>0</v>
      </c>
      <c r="CP813" s="5">
        <f>$D$38/2</f>
        <v>1342.0540575303476</v>
      </c>
      <c r="CQ813" s="5">
        <f>CP813-CO813</f>
        <v>1342.0540575303476</v>
      </c>
      <c r="CR813" s="4">
        <f>IF(CR812-CQ813&lt;0,0,CR812-CQ813)</f>
        <v>0</v>
      </c>
    </row>
    <row r="814" spans="93:97" x14ac:dyDescent="0.25">
      <c r="CO814" s="4">
        <f>(CR813*($CO$36*13.85))/360</f>
        <v>0</v>
      </c>
      <c r="CP814" s="5">
        <f>$D$38/2</f>
        <v>1342.0540575303476</v>
      </c>
      <c r="CQ814" s="5">
        <f>CP814-CO814</f>
        <v>1342.0540575303476</v>
      </c>
      <c r="CR814" s="4">
        <f>IF(CR813-CQ814&lt;0,0,CR813-CQ814)</f>
        <v>0</v>
      </c>
    </row>
    <row r="815" spans="93:97" x14ac:dyDescent="0.25">
      <c r="CO815" s="4">
        <f>(CR814*($CO$36*13.85))/360</f>
        <v>0</v>
      </c>
      <c r="CP815" s="5">
        <f>$D$38/2</f>
        <v>1342.0540575303476</v>
      </c>
      <c r="CQ815" s="5">
        <f>CP815-CO815</f>
        <v>1342.0540575303476</v>
      </c>
      <c r="CR815" s="4">
        <f>IF(CR814-CQ815&lt;0,0,CR814-CQ815)</f>
        <v>0</v>
      </c>
    </row>
    <row r="816" spans="93:97" x14ac:dyDescent="0.25">
      <c r="CO816" s="4">
        <f>(CR815*($CO$36*13.85))/360</f>
        <v>0</v>
      </c>
      <c r="CP816" s="5">
        <f>$D$38/2</f>
        <v>1342.0540575303476</v>
      </c>
      <c r="CQ816" s="5">
        <f>CP816-CO816</f>
        <v>1342.0540575303476</v>
      </c>
      <c r="CR816" s="4">
        <f>IF(CR815-CQ816&lt;0,0,CR815-CQ816)</f>
        <v>0</v>
      </c>
    </row>
    <row r="817" spans="93:96" x14ac:dyDescent="0.25">
      <c r="CO817" s="4">
        <f>(CR816*($CO$36*13.85))/360</f>
        <v>0</v>
      </c>
      <c r="CP817" s="5">
        <f>$D$38/2</f>
        <v>1342.0540575303476</v>
      </c>
      <c r="CQ817" s="5">
        <f>CP817-CO817</f>
        <v>1342.0540575303476</v>
      </c>
      <c r="CR817" s="4">
        <f>IF(CR816-CQ817&lt;0,0,CR816-CQ817)</f>
        <v>0</v>
      </c>
    </row>
  </sheetData>
  <sheetProtection password="C685" sheet="1" objects="1" scenarios="1" selectLockedCells="1"/>
  <mergeCells count="53">
    <mergeCell ref="CG9:CI9"/>
    <mergeCell ref="CK9:CL9"/>
    <mergeCell ref="C6:D6"/>
    <mergeCell ref="CH6:CI6"/>
    <mergeCell ref="CK6:CL6"/>
    <mergeCell ref="B5:E5"/>
    <mergeCell ref="G5:I5"/>
    <mergeCell ref="K5:M5"/>
    <mergeCell ref="CG5:CJ5"/>
    <mergeCell ref="CK5:CM5"/>
    <mergeCell ref="B13:D13"/>
    <mergeCell ref="CG13:CI13"/>
    <mergeCell ref="CK13:CL13"/>
    <mergeCell ref="CG14:CI14"/>
    <mergeCell ref="CK14:CL14"/>
    <mergeCell ref="B7:D7"/>
    <mergeCell ref="CG7:CI7"/>
    <mergeCell ref="CK7:CL7"/>
    <mergeCell ref="CK8:CL8"/>
    <mergeCell ref="B9:D9"/>
    <mergeCell ref="B15:E15"/>
    <mergeCell ref="CG15:CI15"/>
    <mergeCell ref="CK15:CL15"/>
    <mergeCell ref="B10:D10"/>
    <mergeCell ref="B11:D11"/>
    <mergeCell ref="CG11:CJ11"/>
    <mergeCell ref="CK11:CM11"/>
    <mergeCell ref="B12:D12"/>
    <mergeCell ref="CG12:CI12"/>
    <mergeCell ref="CK12:CL12"/>
    <mergeCell ref="B16:D16"/>
    <mergeCell ref="CK16:CL16"/>
    <mergeCell ref="B17:D17"/>
    <mergeCell ref="CG17:CI17"/>
    <mergeCell ref="B18:D18"/>
    <mergeCell ref="CG18:CI18"/>
    <mergeCell ref="CK18:CL18"/>
    <mergeCell ref="B19:D19"/>
    <mergeCell ref="CG19:CI19"/>
    <mergeCell ref="CK19:CL19"/>
    <mergeCell ref="B20:E20"/>
    <mergeCell ref="G20:I20"/>
    <mergeCell ref="CG20:CI20"/>
    <mergeCell ref="CK20:CL20"/>
    <mergeCell ref="B26:D26"/>
    <mergeCell ref="B27:D27"/>
    <mergeCell ref="B28:D28"/>
    <mergeCell ref="C21:D21"/>
    <mergeCell ref="B22:D22"/>
    <mergeCell ref="CF23:CH23"/>
    <mergeCell ref="B24:D24"/>
    <mergeCell ref="CF24:CF25"/>
    <mergeCell ref="B25:D25"/>
  </mergeCells>
  <pageMargins left="0.7" right="0.7" top="0.75" bottom="0.75" header="0.3" footer="0.3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Loan in Insurance</vt:lpstr>
      <vt:lpstr>'Bank Loan in Insurance'!Print_Area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Newby</dc:creator>
  <cp:lastModifiedBy>Randy Newby</cp:lastModifiedBy>
  <dcterms:created xsi:type="dcterms:W3CDTF">2024-12-23T21:08:58Z</dcterms:created>
  <dcterms:modified xsi:type="dcterms:W3CDTF">2024-12-23T21:09:15Z</dcterms:modified>
</cp:coreProperties>
</file>