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4"/>
  <workbookPr defaultThemeVersion="166925"/>
  <mc:AlternateContent xmlns:mc="http://schemas.openxmlformats.org/markup-compatibility/2006">
    <mc:Choice Requires="x15">
      <x15ac:absPath xmlns:x15ac="http://schemas.microsoft.com/office/spreadsheetml/2010/11/ac" url="D:\TempUserProfiles\NetworkService\AppData\Local\Packages\oice_16_974fa576_32c1d314_3237\AC\Temp\"/>
    </mc:Choice>
  </mc:AlternateContent>
  <xr:revisionPtr revIDLastSave="0" documentId="8_{4492758D-792C-4C1B-95BD-0BE907EE14B1}" xr6:coauthVersionLast="47" xr6:coauthVersionMax="47" xr10:uidLastSave="{00000000-0000-0000-0000-000000000000}"/>
  <bookViews>
    <workbookView xWindow="-60" yWindow="-60" windowWidth="15480" windowHeight="11640" firstSheet="1" activeTab="1" xr2:uid="{00000000-000D-0000-FFFF-FFFF00000000}"/>
  </bookViews>
  <sheets>
    <sheet name="Worksheet" sheetId="4" r:id="rId1"/>
    <sheet name="Calculation" sheetId="1" r:id="rId2"/>
    <sheet name="Tables" sheetId="2" r:id="rId3"/>
    <sheet name="Sheet3" sheetId="3" r:id="rId4"/>
  </sheets>
  <definedNames>
    <definedName name="Earned_Income">Worksheet!$D$73</definedName>
    <definedName name="Kiddie_Exemption_07">Tables!$C$16</definedName>
    <definedName name="Kiddie_Exemption_08">Tables!$I$16</definedName>
    <definedName name="Personal_Exemption_08">Tables!$I$14</definedName>
    <definedName name="Personal_Exemption_o7">Tables!$C$14</definedName>
    <definedName name="Rate_07">Tables!$D$5:$G$10</definedName>
    <definedName name="Rate_08">Tables!$I$4:$L$10</definedName>
    <definedName name="Standard_Deduction_07">Tables!$C$17</definedName>
    <definedName name="Standard_Deduction_08">Tables!$I$17</definedName>
    <definedName name="Support_Test">Worksheet!$D$72</definedName>
    <definedName name="Wage_increase_for_SD">Tables!$C$23</definedName>
    <definedName name="Wage_increase_for_SD_08">Tables!$I$23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2" l="1"/>
  <c r="C66" i="2"/>
  <c r="C71" i="2"/>
  <c r="E46" i="1"/>
  <c r="F46" i="1"/>
  <c r="G46" i="1"/>
  <c r="I46" i="1"/>
  <c r="D71" i="2"/>
  <c r="E22" i="1"/>
  <c r="E33" i="1"/>
  <c r="F25" i="1"/>
  <c r="G25" i="1"/>
  <c r="J25" i="1"/>
  <c r="F26" i="1"/>
  <c r="G26" i="1"/>
  <c r="J26" i="1"/>
  <c r="F27" i="1"/>
  <c r="G27" i="1"/>
  <c r="J27" i="1"/>
  <c r="F28" i="1"/>
  <c r="G28" i="1"/>
  <c r="J28" i="1"/>
  <c r="F29" i="1"/>
  <c r="G29" i="1"/>
  <c r="J29" i="1"/>
  <c r="F30" i="1"/>
  <c r="G30" i="1"/>
  <c r="J30" i="1"/>
  <c r="F31" i="1"/>
  <c r="G31" i="1"/>
  <c r="J31" i="1"/>
  <c r="J33" i="1"/>
  <c r="F15" i="1"/>
  <c r="G15" i="1"/>
  <c r="J15" i="1"/>
  <c r="F16" i="1"/>
  <c r="G16" i="1"/>
  <c r="J16" i="1"/>
  <c r="E66" i="2" s="1"/>
  <c r="F17" i="1"/>
  <c r="G17" i="1"/>
  <c r="J17" i="1"/>
  <c r="F18" i="1"/>
  <c r="G18" i="1"/>
  <c r="J18" i="1"/>
  <c r="F19" i="1"/>
  <c r="G19" i="1"/>
  <c r="J19" i="1"/>
  <c r="F20" i="1"/>
  <c r="G20" i="1"/>
  <c r="J20" i="1"/>
  <c r="J22" i="1"/>
  <c r="J36" i="1"/>
  <c r="J38" i="1"/>
  <c r="J39" i="1"/>
  <c r="J40" i="1"/>
  <c r="J42" i="1"/>
  <c r="H33" i="1"/>
  <c r="H22" i="1"/>
  <c r="C68" i="2" s="1"/>
  <c r="H42" i="1"/>
  <c r="H50" i="1"/>
  <c r="C73" i="2" s="1"/>
  <c r="I25" i="1"/>
  <c r="D32" i="2" s="1"/>
  <c r="I26" i="1"/>
  <c r="I27" i="1"/>
  <c r="I28" i="1"/>
  <c r="I29" i="1"/>
  <c r="I30" i="1"/>
  <c r="I31" i="1"/>
  <c r="I33" i="1"/>
  <c r="I15" i="1"/>
  <c r="I16" i="1"/>
  <c r="D66" i="2" s="1"/>
  <c r="I17" i="1"/>
  <c r="I18" i="1"/>
  <c r="I19" i="1"/>
  <c r="I20" i="1"/>
  <c r="I22" i="1"/>
  <c r="I36" i="1"/>
  <c r="I38" i="1"/>
  <c r="I39" i="1"/>
  <c r="I40" i="1"/>
  <c r="I42" i="1"/>
  <c r="E32" i="2"/>
  <c r="C31" i="2"/>
  <c r="C32" i="2"/>
  <c r="C34" i="2"/>
  <c r="C52" i="2"/>
  <c r="C36" i="2"/>
  <c r="C38" i="2"/>
  <c r="C40" i="2"/>
  <c r="C42" i="2"/>
  <c r="C48" i="2"/>
  <c r="C50" i="2"/>
  <c r="C54" i="2"/>
  <c r="C56" i="2"/>
  <c r="C58" i="2"/>
  <c r="C117" i="2"/>
  <c r="H51" i="1"/>
  <c r="G6" i="2"/>
  <c r="J52" i="1"/>
  <c r="I52" i="1"/>
  <c r="H52" i="1"/>
  <c r="C44" i="2"/>
  <c r="C46" i="2"/>
  <c r="E42" i="1"/>
  <c r="E48" i="1"/>
  <c r="F42" i="1"/>
  <c r="G42" i="1"/>
  <c r="F33" i="1"/>
  <c r="G33" i="1"/>
  <c r="F22" i="1"/>
  <c r="G22" i="1"/>
  <c r="L6" i="2"/>
  <c r="L7" i="2"/>
  <c r="L8" i="2"/>
  <c r="L9" i="2"/>
  <c r="L10" i="2"/>
  <c r="G7" i="2"/>
  <c r="G8" i="2"/>
  <c r="G9" i="2"/>
  <c r="G10" i="2"/>
  <c r="D40" i="4"/>
  <c r="D44" i="4"/>
  <c r="D56" i="4"/>
  <c r="D63" i="4"/>
  <c r="D66" i="4"/>
  <c r="D71" i="4"/>
  <c r="D72" i="4"/>
  <c r="D73" i="4"/>
  <c r="J46" i="1" l="1"/>
  <c r="J45" i="1"/>
  <c r="I45" i="1"/>
  <c r="I50" i="1"/>
  <c r="D68" i="2"/>
  <c r="D65" i="2"/>
  <c r="D67" i="2" s="1"/>
  <c r="D69" i="2" s="1"/>
  <c r="D72" i="2" s="1"/>
  <c r="C65" i="2"/>
  <c r="C67" i="2" s="1"/>
  <c r="C69" i="2" s="1"/>
  <c r="C72" i="2" s="1"/>
  <c r="E68" i="2"/>
  <c r="J50" i="1"/>
  <c r="E65" i="2"/>
  <c r="E67" i="2" s="1"/>
  <c r="E69" i="2" s="1"/>
  <c r="E72" i="2" s="1"/>
  <c r="H55" i="1"/>
  <c r="I55" i="1" l="1"/>
  <c r="J55" i="1"/>
  <c r="H57" i="1"/>
  <c r="E73" i="2"/>
  <c r="E74" i="2" s="1"/>
  <c r="E31" i="2"/>
  <c r="C74" i="2"/>
  <c r="C81" i="2"/>
  <c r="C83" i="2" s="1"/>
  <c r="C80" i="2"/>
  <c r="C82" i="2" s="1"/>
  <c r="C84" i="2" s="1"/>
  <c r="C79" i="2"/>
  <c r="C78" i="2"/>
  <c r="C85" i="2" s="1"/>
  <c r="D31" i="2"/>
  <c r="D73" i="2"/>
  <c r="D74" i="2" s="1"/>
  <c r="D78" i="2" l="1"/>
  <c r="D79" i="2"/>
  <c r="D80" i="2"/>
  <c r="D82" i="2" s="1"/>
  <c r="D84" i="2" s="1"/>
  <c r="D81" i="2"/>
  <c r="D83" i="2" s="1"/>
  <c r="D34" i="2"/>
  <c r="D36" i="2"/>
  <c r="D56" i="2"/>
  <c r="E90" i="2"/>
  <c r="E91" i="2"/>
  <c r="E92" i="2"/>
  <c r="E94" i="2" s="1"/>
  <c r="E98" i="2"/>
  <c r="E100" i="2" s="1"/>
  <c r="E101" i="2"/>
  <c r="D90" i="2"/>
  <c r="D91" i="2"/>
  <c r="D92" i="2"/>
  <c r="D94" i="2" s="1"/>
  <c r="D98" i="2"/>
  <c r="D100" i="2" s="1"/>
  <c r="D101" i="2"/>
  <c r="C90" i="2"/>
  <c r="C91" i="2"/>
  <c r="C92" i="2"/>
  <c r="C94" i="2" s="1"/>
  <c r="C98" i="2"/>
  <c r="C100" i="2" s="1"/>
  <c r="C101" i="2"/>
  <c r="E34" i="2"/>
  <c r="E36" i="2"/>
  <c r="E56" i="2"/>
  <c r="E78" i="2"/>
  <c r="E79" i="2"/>
  <c r="E80" i="2"/>
  <c r="E82" i="2" s="1"/>
  <c r="E84" i="2" s="1"/>
  <c r="E81" i="2"/>
  <c r="E83" i="2" s="1"/>
  <c r="E85" i="2" l="1"/>
  <c r="E52" i="2"/>
  <c r="E38" i="2"/>
  <c r="E40" i="2" s="1"/>
  <c r="C95" i="2"/>
  <c r="C97" i="2"/>
  <c r="C102" i="2"/>
  <c r="C103" i="2" s="1"/>
  <c r="C96" i="2"/>
  <c r="D95" i="2"/>
  <c r="D97" i="2"/>
  <c r="D102" i="2"/>
  <c r="D103" i="2" s="1"/>
  <c r="D96" i="2"/>
  <c r="E95" i="2"/>
  <c r="E97" i="2"/>
  <c r="E102" i="2"/>
  <c r="E103" i="2" s="1"/>
  <c r="E96" i="2"/>
  <c r="D38" i="2"/>
  <c r="D40" i="2" s="1"/>
  <c r="D52" i="2"/>
  <c r="D85" i="2"/>
  <c r="D42" i="2" l="1"/>
  <c r="D46" i="2"/>
  <c r="D44" i="2"/>
  <c r="D48" i="2"/>
  <c r="D50" i="2" s="1"/>
  <c r="E104" i="2"/>
  <c r="E105" i="2"/>
  <c r="E107" i="2" s="1"/>
  <c r="E106" i="2"/>
  <c r="D104" i="2"/>
  <c r="D105" i="2"/>
  <c r="D107" i="2" s="1"/>
  <c r="D106" i="2"/>
  <c r="C104" i="2"/>
  <c r="C105" i="2"/>
  <c r="C107" i="2" s="1"/>
  <c r="C106" i="2"/>
  <c r="E42" i="2"/>
  <c r="E48" i="2"/>
  <c r="E50" i="2" s="1"/>
  <c r="E44" i="2"/>
  <c r="E46" i="2"/>
  <c r="E54" i="2" l="1"/>
  <c r="E58" i="2" s="1"/>
  <c r="C110" i="2"/>
  <c r="C112" i="2"/>
  <c r="D110" i="2"/>
  <c r="D112" i="2"/>
  <c r="E110" i="2"/>
  <c r="E112" i="2"/>
  <c r="D54" i="2"/>
  <c r="D58" i="2" s="1"/>
  <c r="D117" i="2" s="1"/>
  <c r="I51" i="1" s="1"/>
  <c r="I54" i="1" s="1"/>
  <c r="I57" i="1" s="1"/>
  <c r="E114" i="2" l="1"/>
  <c r="E117" i="2" s="1"/>
  <c r="J51" i="1" s="1"/>
  <c r="J54" i="1" s="1"/>
  <c r="J57" i="1" s="1"/>
  <c r="D114" i="2"/>
  <c r="C1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 Kinkopf</author>
  </authors>
  <commentList>
    <comment ref="D35" authorId="0" shapeId="0" xr:uid="{00000000-0006-0000-0000-000001000000}">
      <text>
        <r>
          <rPr>
            <sz val="9"/>
            <color indexed="81"/>
            <rFont val="Tahoma"/>
            <family val="2"/>
          </rPr>
          <t xml:space="preserve">
1. Enter the amount of funds belonging to the child at the BEGINNING 
of the year including bank, savings, and investment accounts and 
custodial accounts set up in the child’s name. Apparently, amounts in 
tax-favored retirement accounts, such as IRAs, set up in the child’s 
name don’t count.
</t>
        </r>
      </text>
    </comment>
    <comment ref="D36" authorId="0" shapeId="0" xr:uid="{00000000-0006-0000-0000-000002000000}">
      <text>
        <r>
          <rPr>
            <sz val="9"/>
            <color indexed="81"/>
            <rFont val="Tahoma"/>
            <family val="2"/>
          </rPr>
          <t xml:space="preserve">
2. Enter the amount of funds GIFTED into the child’s bank, savings, 
and investment accounts and custodial accounts. Include gifts by the 
child’s parent and by others such as grandparents. INPUT 
</t>
        </r>
      </text>
    </comment>
    <comment ref="D37" authorId="0" shapeId="0" xr:uid="{00000000-0006-0000-0000-000003000000}">
      <text>
        <r>
          <rPr>
            <sz val="9"/>
            <color indexed="81"/>
            <rFont val="Tahoma"/>
            <family val="2"/>
          </rPr>
          <t xml:space="preserve">
3. Enter child’s UNEARNED income for the year, whether taxable or 
tax-free. Apparently, the unearned income amount should be net of taxes
(IRS Publication 501). Amounts from education SCHOLARSHIPS should 
not be included here or on any other input line [Reg. 1.152-1(c)]. Apparently, 
income accumulated in tax-favored retirement accounts, such as IRAs, set 
up in the child’s name should not be counted either.</t>
        </r>
      </text>
    </comment>
    <comment ref="D38" authorId="0" shapeId="0" xr:uid="{00000000-0006-0000-0000-000004000000}">
      <text>
        <r>
          <rPr>
            <sz val="9"/>
            <color indexed="81"/>
            <rFont val="Tahoma"/>
            <family val="2"/>
          </rPr>
          <t xml:space="preserve">
4. Enter the child’s EARNED income for the year. Apparently, the earned 
income amount should be net of taxes (IRS Publication 501). Earned 
income means wage or self-employment income paid for services 
performed by the child. Include such amounts paid to the child by the 
parent or the parent’s business.
</t>
        </r>
      </text>
    </comment>
    <comment ref="D39" authorId="0" shapeId="0" xr:uid="{00000000-0006-0000-0000-000005000000}">
      <text>
        <r>
          <rPr>
            <b/>
            <sz val="9"/>
            <color indexed="81"/>
            <rFont val="Tahoma"/>
            <charset val="1"/>
          </rPr>
          <t xml:space="preserve">
</t>
        </r>
        <r>
          <rPr>
            <sz val="9"/>
            <color indexed="81"/>
            <rFont val="Tahoma"/>
            <family val="2"/>
          </rPr>
          <t xml:space="preserve">5. Enter amounts the child BORROWED in his own name during
the year, such as student loans (IRS Revenue Ruling 58-404). </t>
        </r>
        <r>
          <rPr>
            <b/>
            <sz val="9"/>
            <color indexed="81"/>
            <rFont val="Tahoma"/>
            <charset val="1"/>
          </rPr>
          <t xml:space="preserve">
</t>
        </r>
        <r>
          <rPr>
            <sz val="9"/>
            <color indexed="81"/>
            <rFont val="Tahoma"/>
            <charset val="1"/>
          </rPr>
          <t xml:space="preserve">
</t>
        </r>
      </text>
    </comment>
    <comment ref="D40" authorId="0" shapeId="0" xr:uid="{00000000-0006-0000-0000-000006000000}">
      <text>
        <r>
          <rPr>
            <sz val="9"/>
            <color indexed="81"/>
            <rFont val="Tahoma"/>
            <family val="2"/>
          </rPr>
          <t xml:space="preserve">
5. This line shows the child’s total available funds for the year from all sources. 
</t>
        </r>
        <r>
          <rPr>
            <b/>
            <sz val="9"/>
            <color indexed="81"/>
            <rFont val="Tahoma"/>
            <family val="2"/>
          </rPr>
          <t xml:space="preserve">Calculation: Line 6= (Line 1 + Line 2 + Line 3 + Line 4+ Line 5)  </t>
        </r>
        <r>
          <rPr>
            <sz val="9"/>
            <color indexed="81"/>
            <rFont val="Tahoma"/>
            <family val="2"/>
          </rPr>
          <t xml:space="preserve">
</t>
        </r>
      </text>
    </comment>
    <comment ref="D42" authorId="0" shapeId="0" xr:uid="{00000000-0006-0000-0000-000007000000}">
      <text>
        <r>
          <rPr>
            <sz val="9"/>
            <color indexed="81"/>
            <rFont val="Tahoma"/>
            <family val="2"/>
          </rPr>
          <t xml:space="preserve">
7. Enter the amount of funds belonging to the child at the END of the year 
including bank, savings, and investment accounts and custodial accounts 
set up in the child’s name. Apparently, amounts in tax-favored retirement 
accounts, such as IRAs, set up in the child’s name don’t count.
</t>
        </r>
      </text>
    </comment>
    <comment ref="D43" authorId="0" shapeId="0" xr:uid="{00000000-0006-0000-0000-000008000000}">
      <text>
        <r>
          <rPr>
            <sz val="9"/>
            <color indexed="81"/>
            <rFont val="Tahoma"/>
            <family val="2"/>
          </rPr>
          <t xml:space="preserve">
8. Enter the amount of funds from Line 6 that were spent by the child 
during the year on things OTHER THAN her own support. This would 
include, for example, amounts spent on gifts for others, repayments 
of loan principal amounts on debts owed by the child, and amounts
contributed to a tax-favored retirement account, such as an IRA, set up
in the child’s name. Do NOT include amounts the child contributes to
bank, savings, and investment accounts and custodial accounts set up 
in the child’s name (those amounts are taken into account on Line 6)
</t>
        </r>
      </text>
    </comment>
    <comment ref="D44" authorId="0" shapeId="0" xr:uid="{00000000-0006-0000-0000-000009000000}">
      <text>
        <r>
          <rPr>
            <sz val="9"/>
            <color indexed="81"/>
            <rFont val="Tahoma"/>
            <family val="2"/>
          </rPr>
          <t xml:space="preserve">
9. This line shows the child’s support for the year that was paid for with 
his own resources. OUTPUT 
</t>
        </r>
        <r>
          <rPr>
            <b/>
            <sz val="9"/>
            <color indexed="81"/>
            <rFont val="Tahoma"/>
            <family val="2"/>
          </rPr>
          <t>Calculation: Line 9 = (Line 6 - Line 7 - Line 8)</t>
        </r>
        <r>
          <rPr>
            <sz val="9"/>
            <color indexed="81"/>
            <rFont val="Tahoma"/>
            <family val="2"/>
          </rPr>
          <t xml:space="preserve"> 
</t>
        </r>
      </text>
    </comment>
    <comment ref="D49" authorId="0" shapeId="0" xr:uid="{00000000-0006-0000-0000-00000A000000}">
      <text>
        <r>
          <rPr>
            <sz val="9"/>
            <color indexed="81"/>
            <rFont val="Tahoma"/>
            <family val="2"/>
          </rPr>
          <t xml:space="preserve">
10. Enter the child’s housing costs (based on fair rental value) for periods 
during the year when she lived away from the parent’s home (for example, 
while away at college).
</t>
        </r>
      </text>
    </comment>
    <comment ref="D50" authorId="0" shapeId="0" xr:uid="{00000000-0006-0000-0000-00000B000000}">
      <text>
        <r>
          <rPr>
            <sz val="9"/>
            <color indexed="81"/>
            <rFont val="Tahoma"/>
            <family val="2"/>
          </rPr>
          <t xml:space="preserve">
11. Enter the child’s expenses for food and utilities for periods during the 
year when he lived away from the parent’s home (for example, while away
at college).
</t>
        </r>
      </text>
    </comment>
    <comment ref="D51" authorId="0" shapeId="0" xr:uid="{00000000-0006-0000-0000-00000C000000}">
      <text>
        <r>
          <rPr>
            <sz val="9"/>
            <color indexed="81"/>
            <rFont val="Tahoma"/>
            <family val="2"/>
          </rPr>
          <t xml:space="preserve">
12. Enter expenditures for the child’s education. Do not include amounts 
paid with SCHOLARSHIPS [Reg. 1.152-1(c)].
</t>
        </r>
      </text>
    </comment>
    <comment ref="D52" authorId="0" shapeId="0" xr:uid="{00000000-0006-0000-0000-00000D000000}">
      <text>
        <r>
          <rPr>
            <sz val="9"/>
            <color indexed="81"/>
            <rFont val="Tahoma"/>
            <family val="2"/>
          </rPr>
          <t xml:space="preserve">
13. Enter expenditures for the child’s clothing, travel, entertainment, and recreation.
</t>
        </r>
      </text>
    </comment>
    <comment ref="D53" authorId="0" shapeId="0" xr:uid="{00000000-0006-0000-0000-00000E000000}">
      <text>
        <r>
          <rPr>
            <sz val="9"/>
            <color indexed="81"/>
            <rFont val="Tahoma"/>
            <family val="2"/>
          </rPr>
          <t xml:space="preserve">
14. Enter unreimbursed expenditures for the child’s medical, dental, and 
vision care (including insurance premiums).
</t>
        </r>
      </text>
    </comment>
    <comment ref="D54" authorId="0" shapeId="0" xr:uid="{00000000-0006-0000-0000-00000F000000}">
      <text>
        <r>
          <rPr>
            <sz val="9"/>
            <color indexed="81"/>
            <rFont val="Tahoma"/>
            <family val="2"/>
          </rPr>
          <t xml:space="preserve">
15. Enter expenditures for the child’s transportation, including the cost of buying a car if ownership is in the child’s name (IRS Revenue Ruling 77-282).
</t>
        </r>
      </text>
    </comment>
    <comment ref="D55" authorId="0" shapeId="0" xr:uid="{00000000-0006-0000-0000-000010000000}">
      <text>
        <r>
          <rPr>
            <sz val="9"/>
            <color indexed="81"/>
            <rFont val="Tahoma"/>
            <family val="2"/>
          </rPr>
          <t xml:space="preserve">
16. Enter other expenditures for the child’s exclusive benefit, such as the cost of a computer, television, cell phone service and so forth.
</t>
        </r>
      </text>
    </comment>
    <comment ref="D56" authorId="0" shapeId="0" xr:uid="{00000000-0006-0000-0000-000011000000}">
      <text>
        <r>
          <rPr>
            <sz val="9"/>
            <color indexed="81"/>
            <rFont val="Tahoma"/>
            <family val="2"/>
          </rPr>
          <t xml:space="preserve">
17. This line shows the total direct support costs paid for the child by the 
parent during the year.
</t>
        </r>
        <r>
          <rPr>
            <b/>
            <sz val="9"/>
            <color indexed="81"/>
            <rFont val="Tahoma"/>
            <family val="2"/>
          </rPr>
          <t>Calculation: Line 17= (Sum of Lines 10 through 16)</t>
        </r>
      </text>
    </comment>
    <comment ref="D61" authorId="0" shapeId="0" xr:uid="{00000000-0006-0000-0000-000012000000}">
      <text>
        <r>
          <rPr>
            <sz val="9"/>
            <color indexed="81"/>
            <rFont val="Tahoma"/>
            <family val="2"/>
          </rPr>
          <t xml:space="preserve">
18. Enter the total fair rental value of the parent’s home (even if the 
home is owned) for periods during the year when the child lived in 
the parent’s household. (If the home is owned, do not include actual 
ownership costs such as mortgage payments and property taxes; 
just enter the fair rental value (IRS Publication 501).
</t>
        </r>
      </text>
    </comment>
    <comment ref="D62" authorId="0" shapeId="0" xr:uid="{00000000-0006-0000-0000-000013000000}">
      <text>
        <r>
          <rPr>
            <sz val="9"/>
            <color indexed="81"/>
            <rFont val="Tahoma"/>
            <family val="2"/>
          </rPr>
          <t xml:space="preserve">
19. Enter total household expenses for food, utilities, repairs, 
maintenance, and other family costs such as travel, entertainment, 
and recreation for periods during the year when the child lived in the 
parent’s household.
</t>
        </r>
      </text>
    </comment>
    <comment ref="D63" authorId="0" shapeId="0" xr:uid="{00000000-0006-0000-0000-000014000000}">
      <text>
        <r>
          <rPr>
            <sz val="9"/>
            <color indexed="81"/>
            <rFont val="Tahoma"/>
            <family val="2"/>
          </rPr>
          <t xml:space="preserve">
20. This line shows the total indirect support costs paid by the parent 
for periods during the year when the child lived in the parent’s household. </t>
        </r>
        <r>
          <rPr>
            <b/>
            <sz val="9"/>
            <color indexed="81"/>
            <rFont val="Tahoma"/>
            <family val="2"/>
          </rPr>
          <t>Calculation: Line 20 = (Line 18 + Line 19)</t>
        </r>
        <r>
          <rPr>
            <sz val="9"/>
            <color indexed="81"/>
            <rFont val="Tahoma"/>
            <family val="2"/>
          </rPr>
          <t xml:space="preserve">
</t>
        </r>
      </text>
    </comment>
    <comment ref="D65" authorId="0" shapeId="0" xr:uid="{00000000-0006-0000-0000-000015000000}">
      <text>
        <r>
          <rPr>
            <sz val="9"/>
            <color indexed="81"/>
            <rFont val="Tahoma"/>
            <family val="2"/>
          </rPr>
          <t xml:space="preserve">
21. Enter the number of persons (including the child) who lived in the 
parent’s household for periods during the year when the child lived in 
that household.
</t>
        </r>
      </text>
    </comment>
    <comment ref="D66" authorId="0" shapeId="0" xr:uid="{00000000-0006-0000-0000-000016000000}">
      <text>
        <r>
          <rPr>
            <sz val="9"/>
            <color indexed="81"/>
            <rFont val="Tahoma"/>
            <family val="2"/>
          </rPr>
          <t xml:space="preserve">
22. This line shows the child’s share of total indirect household support costs paid by the parent for periods during the year when the child lived in the parent’s household. 
</t>
        </r>
        <r>
          <rPr>
            <b/>
            <sz val="9"/>
            <color indexed="81"/>
            <rFont val="Tahoma"/>
            <family val="2"/>
          </rPr>
          <t>Calculation: Line 22 = (Line 20/Line 21)</t>
        </r>
        <r>
          <rPr>
            <sz val="9"/>
            <color indexed="81"/>
            <rFont val="Tahoma"/>
            <family val="2"/>
          </rPr>
          <t xml:space="preserve">
</t>
        </r>
      </text>
    </comment>
    <comment ref="D71" authorId="0" shapeId="0" xr:uid="{00000000-0006-0000-0000-000017000000}">
      <text>
        <r>
          <rPr>
            <sz val="9"/>
            <color indexed="81"/>
            <rFont val="Tahoma"/>
            <family val="2"/>
          </rPr>
          <t xml:space="preserve">
23. This line shows the child’s total support costs for the year including costs paid by the child himself (from Line 9) and costs paid by the parent (from Lines 17 and 22).
</t>
        </r>
        <r>
          <rPr>
            <b/>
            <sz val="9"/>
            <color indexed="81"/>
            <rFont val="Tahoma"/>
            <family val="2"/>
          </rPr>
          <t>Calculation: Line 23= (Line 9 + Line 17 + Line 22)</t>
        </r>
      </text>
    </comment>
    <comment ref="D72" authorId="0" shapeId="0" xr:uid="{00000000-0006-0000-0000-000018000000}">
      <text>
        <r>
          <rPr>
            <sz val="9"/>
            <color indexed="81"/>
            <rFont val="Tahoma"/>
            <family val="2"/>
          </rPr>
          <t xml:space="preserve">
24. This line shows the percentage of the child’s total support that she 
paid for herself with her own resources.  
</t>
        </r>
        <r>
          <rPr>
            <b/>
            <sz val="9"/>
            <color indexed="81"/>
            <rFont val="Tahoma"/>
            <family val="2"/>
          </rPr>
          <t>Calculation: Line 24= (Line 9/Line 23)x100</t>
        </r>
      </text>
    </comment>
    <comment ref="D73" authorId="0" shapeId="0" xr:uid="{00000000-0006-0000-0000-000019000000}">
      <text>
        <r>
          <rPr>
            <sz val="9"/>
            <color indexed="81"/>
            <rFont val="Tahoma"/>
            <family val="2"/>
          </rPr>
          <t xml:space="preserve">
25. This line shows the child’s EARNED income as a percentage of 
his total support. It apparently doesn’t matter how much or how little
earned income is actually spent on his own support. In other words, 
the percentage is the same whether the child banks all his earned 
income or spends it all on his own support.
</t>
        </r>
        <r>
          <rPr>
            <b/>
            <sz val="9"/>
            <color indexed="81"/>
            <rFont val="Tahoma"/>
            <family val="2"/>
          </rPr>
          <t>Calculation: Line 25 = (Line 4/Line 23) x 100</t>
        </r>
      </text>
    </comment>
  </commentList>
</comments>
</file>

<file path=xl/sharedStrings.xml><?xml version="1.0" encoding="utf-8"?>
<sst xmlns="http://schemas.openxmlformats.org/spreadsheetml/2006/main" count="228" uniqueCount="190">
  <si>
    <t>Notes to Bill:</t>
  </si>
  <si>
    <t>1. Let me know what changes you want.  You can tell I am not a graphic design guy. (I can't even draw stick people)</t>
  </si>
  <si>
    <t>2. All the fields are locked except the input fields</t>
  </si>
  <si>
    <t>3. The password to unlock the worksheet is: bill</t>
  </si>
  <si>
    <t xml:space="preserve">4. When you put your cursor in the data input fields (see the red triangles)...  </t>
  </si>
  <si>
    <t xml:space="preserve">     an instruction box pops up for that field.</t>
  </si>
  <si>
    <t>5. Let me know if you want to change the labels for the fields instead of calling them Line 1, Line 2 etc.</t>
  </si>
  <si>
    <t>6. Double check my formulas (calculations).  Are they doing what they are supposed to do?</t>
  </si>
  <si>
    <t>Is this 23 or 24?</t>
  </si>
  <si>
    <t>Why is it 19 now?</t>
  </si>
  <si>
    <t xml:space="preserve">Part One Part 1: Child’s Sources and Uses of Funds </t>
  </si>
  <si>
    <t>Child's Funds- Jan 1</t>
  </si>
  <si>
    <t>Funds Gifted</t>
  </si>
  <si>
    <t>Is this for the current year?</t>
  </si>
  <si>
    <t>Unearned Income</t>
  </si>
  <si>
    <t>Earned Income</t>
  </si>
  <si>
    <t>How do you determine the net of taxes when you are trying to determine if dependent?</t>
  </si>
  <si>
    <t>Funds Borrowed</t>
  </si>
  <si>
    <t>Funds- All Sources</t>
  </si>
  <si>
    <t>Child's funds- Dec 31</t>
  </si>
  <si>
    <t>Non-Support Expenses</t>
  </si>
  <si>
    <t>Total- Child's Own Support</t>
  </si>
  <si>
    <t>Part 2: Child’s Direct Support Costs Paid By Parent</t>
  </si>
  <si>
    <t>Child's Housing Costs</t>
  </si>
  <si>
    <t>Child's Expenses</t>
  </si>
  <si>
    <t>Child's Education Costs</t>
  </si>
  <si>
    <t>Child's Expenditures</t>
  </si>
  <si>
    <t>Unreimbursed Expenditures</t>
  </si>
  <si>
    <t>Child's transportation</t>
  </si>
  <si>
    <t>Other Expenditures</t>
  </si>
  <si>
    <t>Total- Direct Support Costs</t>
  </si>
  <si>
    <t>Part 3: Child’s Indirect Household Support Costs Paid by Parent</t>
  </si>
  <si>
    <t>Fair Rental Value</t>
  </si>
  <si>
    <t>Total Household Expenses</t>
  </si>
  <si>
    <t>Total Indirect Support</t>
  </si>
  <si>
    <t xml:space="preserve"> </t>
  </si>
  <si>
    <t>Number in Household</t>
  </si>
  <si>
    <t>Total- Indirect Household Costs</t>
  </si>
  <si>
    <t>Part 4: Support Calculations for the Child</t>
  </si>
  <si>
    <t>Child's Total Support Costs</t>
  </si>
  <si>
    <t>Percentage From Various Sources</t>
  </si>
  <si>
    <t>Greater 50% get exemptions</t>
  </si>
  <si>
    <t>and full SD</t>
  </si>
  <si>
    <t>Percentage From Earned Income</t>
  </si>
  <si>
    <t>Formula</t>
  </si>
  <si>
    <t>Tax Capacity - Kiddie Tax Software</t>
  </si>
  <si>
    <t>Parents' Tax Rate:</t>
  </si>
  <si>
    <t>Ordinary</t>
  </si>
  <si>
    <t>Capital Gains</t>
  </si>
  <si>
    <t>Child's Age at 12/31</t>
  </si>
  <si>
    <t xml:space="preserve">    Adjustments to</t>
  </si>
  <si>
    <r>
      <t>Child's</t>
    </r>
    <r>
      <rPr>
        <sz val="10"/>
        <rFont val="Arial"/>
      </rPr>
      <t xml:space="preserve"> </t>
    </r>
  </si>
  <si>
    <t>Parent</t>
  </si>
  <si>
    <t xml:space="preserve">    Child's Income</t>
  </si>
  <si>
    <t>Initial</t>
  </si>
  <si>
    <t>Child's</t>
  </si>
  <si>
    <t>Income</t>
  </si>
  <si>
    <t>Addition</t>
  </si>
  <si>
    <t>Reduction</t>
  </si>
  <si>
    <t>Revised</t>
  </si>
  <si>
    <t>Projected</t>
  </si>
  <si>
    <t>Earned Income:</t>
  </si>
  <si>
    <t xml:space="preserve">   Wages</t>
  </si>
  <si>
    <t xml:space="preserve">   Self-Employment Income</t>
  </si>
  <si>
    <t xml:space="preserve">   Gift/Leasback (SE tax)</t>
  </si>
  <si>
    <t xml:space="preserve">   Sec 127</t>
  </si>
  <si>
    <t xml:space="preserve">  Would there ever be a reduction from Sec 127?</t>
  </si>
  <si>
    <t xml:space="preserve">   Other Earned Income</t>
  </si>
  <si>
    <t>Total Earned Income:</t>
  </si>
  <si>
    <t xml:space="preserve">   Capital Gain</t>
  </si>
  <si>
    <t xml:space="preserve">   Depreciated Asset Sale</t>
  </si>
  <si>
    <t xml:space="preserve">   Ag Commodites</t>
  </si>
  <si>
    <t xml:space="preserve">   Gift/Leasback (No SE tax)</t>
  </si>
  <si>
    <t xml:space="preserve">   Interest/Dividends</t>
  </si>
  <si>
    <t xml:space="preserve">   Other Unearned Income</t>
  </si>
  <si>
    <t>Total Unearned Income:</t>
  </si>
  <si>
    <t>Adjustments to Income:</t>
  </si>
  <si>
    <t xml:space="preserve">   IRA/SIMPE IRA</t>
  </si>
  <si>
    <t xml:space="preserve">  *****</t>
  </si>
  <si>
    <t xml:space="preserve">   Roth IRA</t>
  </si>
  <si>
    <t>Why is the Roth in here</t>
  </si>
  <si>
    <t xml:space="preserve">   Student Interest Deduction</t>
  </si>
  <si>
    <t xml:space="preserve">   Tuition Deduction</t>
  </si>
  <si>
    <t>Is this really correct?</t>
  </si>
  <si>
    <t xml:space="preserve">   Health Savings Account</t>
  </si>
  <si>
    <t>Would this be shifted from parent?</t>
  </si>
  <si>
    <t>Total Adjustments to Income:</t>
  </si>
  <si>
    <t>Income Deductions:</t>
  </si>
  <si>
    <t xml:space="preserve">   Standard Deduction *</t>
  </si>
  <si>
    <t>.</t>
  </si>
  <si>
    <t>If less than 18,</t>
  </si>
  <si>
    <t xml:space="preserve">   Personal Exemption*</t>
  </si>
  <si>
    <t>Parent taking the 3400 off the parent's tax return.</t>
  </si>
  <si>
    <t>Only 18 through 24</t>
  </si>
  <si>
    <t>Parents Income Reduction</t>
  </si>
  <si>
    <t>Child's Taxable Income</t>
  </si>
  <si>
    <t>Parents' Tax Reduction/Child's Tax</t>
  </si>
  <si>
    <t>Ord * Ord rate * cap gain rate.</t>
  </si>
  <si>
    <t>Education Credits</t>
  </si>
  <si>
    <r>
      <t xml:space="preserve"> </t>
    </r>
    <r>
      <rPr>
        <b/>
        <sz val="10"/>
        <rFont val="Arial"/>
        <family val="2"/>
      </rPr>
      <t>Credits***</t>
    </r>
  </si>
  <si>
    <t>(Note:This amount is determined by the advisor and will be manually entered)</t>
  </si>
  <si>
    <t>Child's Net Tax</t>
  </si>
  <si>
    <t>Parents' Tax Reduction</t>
  </si>
  <si>
    <t>Family Tax Savings:****</t>
  </si>
  <si>
    <t>If they are subject to kiddie tax or not.</t>
  </si>
  <si>
    <t>*** If the parents do not claim the child's personal exemption the child will claim</t>
  </si>
  <si>
    <t xml:space="preserve">     the Education Credits</t>
  </si>
  <si>
    <t>Even though the child does not provide over 50% support and claim the Personal Exemption, the child can still claim an education tax credit.</t>
  </si>
  <si>
    <t>**** The Family Tax Savings is determined by:  Parents' Tax Savings minus Child's Net Tax</t>
  </si>
  <si>
    <t xml:space="preserve">Tax Reduction </t>
  </si>
  <si>
    <t>tion minus the Child's Tax Liability.</t>
  </si>
  <si>
    <t xml:space="preserve">***** Project the IRA contribution at 6% for a specific number of years determined by: subtracting </t>
  </si>
  <si>
    <t xml:space="preserve">       the child's current age from 24.</t>
  </si>
  <si>
    <t>This should assume that the IRA contribution is made every year.</t>
  </si>
  <si>
    <t>At least 18 years old.</t>
  </si>
  <si>
    <t>Note:  If a child provides over 50% of their support (as determined by Bill's worksheet) then the child would get the Standard Deduction of $5,,350 (regardless if they have earned income)</t>
  </si>
  <si>
    <t>n of $5,350 (regardless of whether they have earned income or not) and the Personal Exemption.</t>
  </si>
  <si>
    <t>AND</t>
  </si>
  <si>
    <t xml:space="preserve">         If over 50% of their support is provided by Earned Income (as determined by Bill's worksheet) the the child would not be subject to Kiddie Tax and their net taxable income would be at the child's lower tax rates.</t>
  </si>
  <si>
    <t xml:space="preserve">        If less than 50% of their support is provided by Earned Income (as determined by Bill's worksheet) the child would be subject </t>
  </si>
  <si>
    <t>subject to Kiddie Tax and their net taxable income would be taxed at the Parents' Tax Rate.</t>
  </si>
  <si>
    <t>First 1700 dollars of unearned income would be at the child's rate - anything over is at the parent's higher rate.</t>
  </si>
  <si>
    <t xml:space="preserve">if child's income is 0 - look to see what the amounts to be taxed are going to be at - </t>
  </si>
  <si>
    <t>Note:  If the Child's Taxable Income is greater than zero, then there will be a tax calculated using either the Parents or the Child's tax rate as determined by the above NOTE.</t>
  </si>
  <si>
    <t>Note:  If the child is younger than age 18 at 12/31 then the old Kiddie Tax rules apply and we can use the tax formulas that we currently have in the Tax Capacity software.</t>
  </si>
  <si>
    <t>Note:  We need two versions of this software, one for 2007 and one for 2008.  The 2007 version would be similar to what we already have in the Tax Capacity software.</t>
  </si>
  <si>
    <t>Over</t>
  </si>
  <si>
    <t>Not</t>
  </si>
  <si>
    <t>Rate</t>
  </si>
  <si>
    <t>Pay</t>
  </si>
  <si>
    <t>Schedule X: Single Individual</t>
  </si>
  <si>
    <t>Personal Exemption</t>
  </si>
  <si>
    <t>Personal Exemption Annual Increase</t>
  </si>
  <si>
    <t>Kiddie Exemption</t>
  </si>
  <si>
    <t>Standard Deduction</t>
  </si>
  <si>
    <t>Standard Deduction Annual Increase</t>
  </si>
  <si>
    <t>Child Cap Gain</t>
  </si>
  <si>
    <t>Scholarship and Lifetime Learning Tax Credit</t>
  </si>
  <si>
    <t>Traditional IRA / SIMPLE Limit</t>
  </si>
  <si>
    <t>Roth Limits</t>
  </si>
  <si>
    <t>Wage increase for SD</t>
  </si>
  <si>
    <t>Educational Savings Accounts</t>
  </si>
  <si>
    <t>Taxable Income</t>
  </si>
  <si>
    <t>Subtract difference</t>
  </si>
  <si>
    <t>Enter the smaller</t>
  </si>
  <si>
    <t>Check</t>
  </si>
  <si>
    <t>Capital Gain Tax Calc</t>
  </si>
  <si>
    <t>Tax Calc</t>
  </si>
  <si>
    <t>Tax on Line 7</t>
  </si>
  <si>
    <t>Total Tax</t>
  </si>
  <si>
    <t>Tax on Line 1</t>
  </si>
  <si>
    <t>Form 8615</t>
  </si>
  <si>
    <t>Alternate Line 1 Calc</t>
  </si>
  <si>
    <t>A</t>
  </si>
  <si>
    <t>Line 22 - total income</t>
  </si>
  <si>
    <t>B</t>
  </si>
  <si>
    <t>Add back self-employed loss</t>
  </si>
  <si>
    <t>C</t>
  </si>
  <si>
    <t>Total</t>
  </si>
  <si>
    <t>D</t>
  </si>
  <si>
    <t>E</t>
  </si>
  <si>
    <t>Form 8615, line 1 - Investment Income</t>
  </si>
  <si>
    <t>Adjusted Standard Deduction</t>
  </si>
  <si>
    <t>Check 1</t>
  </si>
  <si>
    <t>Child's Taxable Income - line 43</t>
  </si>
  <si>
    <t>Smaller of 3 or 4</t>
  </si>
  <si>
    <t>Worksheet #1 - Line 3 and 5 are =</t>
  </si>
  <si>
    <t>Qualified Dividends</t>
  </si>
  <si>
    <t>8615 line 1</t>
  </si>
  <si>
    <t>QD's</t>
  </si>
  <si>
    <t>CG's</t>
  </si>
  <si>
    <t>Worksheet #3 - line 5 &lt; line 3</t>
  </si>
  <si>
    <t>Add 1 &amp; 2</t>
  </si>
  <si>
    <t>Divided 1 by 3</t>
  </si>
  <si>
    <t>Itemized deduction proportion</t>
  </si>
  <si>
    <t>Multiply 4 x 5</t>
  </si>
  <si>
    <t>Subtract 6 from 5</t>
  </si>
  <si>
    <t>Subtract 7 from 2</t>
  </si>
  <si>
    <t>Subtract 6 from 1</t>
  </si>
  <si>
    <t>Exemption</t>
  </si>
  <si>
    <t>Itemized deduction not connected</t>
  </si>
  <si>
    <t>Add 10 &amp; 11</t>
  </si>
  <si>
    <t>AGI</t>
  </si>
  <si>
    <t>Divide 3 by 13</t>
  </si>
  <si>
    <t>Multiply 12 x 14</t>
  </si>
  <si>
    <t>Multiply 15 x 4</t>
  </si>
  <si>
    <t>Subtract 16 from 15</t>
  </si>
  <si>
    <t>Ordinary Income</t>
  </si>
  <si>
    <t>Parent Tax</t>
  </si>
  <si>
    <t>Tax for Child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</si>
</sst>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0.0%"/>
    <numFmt numFmtId="166" formatCode="0.000"/>
  </numFmts>
  <fonts count="31">
    <font>
      <sz val="10"/>
      <name val="Arial"/>
    </font>
    <font>
      <sz val="10"/>
      <name val="Arial"/>
    </font>
    <font>
      <b/>
      <sz val="10"/>
      <name val="Arial"/>
      <family val="2"/>
    </font>
    <font>
      <sz val="8"/>
      <name val="Arial"/>
    </font>
    <font>
      <sz val="16"/>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b/>
      <sz val="16"/>
      <color indexed="8"/>
      <name val="Calibri"/>
      <family val="2"/>
    </font>
    <font>
      <b/>
      <sz val="12"/>
      <color indexed="8"/>
      <name val="Calibri"/>
      <family val="2"/>
    </font>
    <font>
      <sz val="9"/>
      <color indexed="81"/>
      <name val="Tahoma"/>
      <family val="2"/>
    </font>
    <font>
      <b/>
      <sz val="9"/>
      <color indexed="81"/>
      <name val="Tahoma"/>
      <family val="2"/>
    </font>
    <font>
      <b/>
      <sz val="9"/>
      <color indexed="81"/>
      <name val="Tahoma"/>
      <charset val="1"/>
    </font>
    <font>
      <sz val="9"/>
      <color indexed="81"/>
      <name val="Tahoma"/>
      <charset val="1"/>
    </font>
    <font>
      <i/>
      <sz val="10"/>
      <name val="Arial"/>
      <family val="2"/>
    </font>
    <font>
      <b/>
      <i/>
      <sz val="1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11"/>
        <bgColor indexed="64"/>
      </patternFill>
    </fill>
    <fill>
      <patternFill patternType="solid">
        <fgColor indexed="22"/>
        <bgColor indexed="64"/>
      </patternFill>
    </fill>
    <fill>
      <patternFill patternType="solid">
        <fgColor indexed="41"/>
        <bgColor indexed="64"/>
      </patternFill>
    </fill>
    <fill>
      <patternFill patternType="solid">
        <fgColor indexed="53"/>
        <bgColor indexed="64"/>
      </patternFill>
    </fill>
    <fill>
      <patternFill patternType="solid">
        <fgColor indexed="43"/>
        <bgColor indexed="64"/>
      </patternFill>
    </fill>
    <fill>
      <patternFill patternType="solid">
        <fgColor indexed="15"/>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5" fillId="0" borderId="0"/>
    <xf numFmtId="0" fontId="5"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76">
    <xf numFmtId="0" fontId="0" fillId="0" borderId="0" xfId="0"/>
    <xf numFmtId="0" fontId="2" fillId="0" borderId="0" xfId="0" applyFont="1"/>
    <xf numFmtId="3" fontId="0" fillId="0" borderId="0" xfId="0" applyNumberFormat="1"/>
    <xf numFmtId="3" fontId="0" fillId="0" borderId="10" xfId="0" applyNumberFormat="1" applyBorder="1"/>
    <xf numFmtId="0" fontId="5" fillId="24" borderId="0" xfId="37" applyFill="1"/>
    <xf numFmtId="0" fontId="5" fillId="0" borderId="0" xfId="37"/>
    <xf numFmtId="0" fontId="23" fillId="24" borderId="0" xfId="37" applyFont="1" applyFill="1"/>
    <xf numFmtId="0" fontId="24" fillId="24" borderId="0" xfId="37" applyFont="1" applyFill="1"/>
    <xf numFmtId="0" fontId="5" fillId="24" borderId="0" xfId="37" applyFill="1" applyAlignment="1">
      <alignment horizontal="right"/>
    </xf>
    <xf numFmtId="0" fontId="5" fillId="25" borderId="11" xfId="37" applyFill="1" applyBorder="1" applyAlignment="1">
      <alignment horizontal="center"/>
    </xf>
    <xf numFmtId="164" fontId="5" fillId="25" borderId="11" xfId="37" applyNumberFormat="1" applyFill="1" applyBorder="1" applyAlignment="1" applyProtection="1">
      <alignment horizontal="right"/>
      <protection locked="0"/>
    </xf>
    <xf numFmtId="0" fontId="5" fillId="26" borderId="11" xfId="37" applyFill="1" applyBorder="1" applyAlignment="1">
      <alignment horizontal="center"/>
    </xf>
    <xf numFmtId="164" fontId="5" fillId="26" borderId="11" xfId="37" applyNumberFormat="1" applyFill="1" applyBorder="1" applyAlignment="1">
      <alignment horizontal="right"/>
    </xf>
    <xf numFmtId="164" fontId="5" fillId="25" borderId="11" xfId="37" applyNumberFormat="1" applyFill="1" applyBorder="1" applyProtection="1">
      <protection locked="0"/>
    </xf>
    <xf numFmtId="164" fontId="5" fillId="26" borderId="11" xfId="37" applyNumberFormat="1" applyFill="1" applyBorder="1"/>
    <xf numFmtId="0" fontId="20" fillId="24" borderId="0" xfId="37" applyFont="1" applyFill="1"/>
    <xf numFmtId="0" fontId="5" fillId="24" borderId="0" xfId="37" applyFill="1" applyAlignment="1">
      <alignment horizontal="center"/>
    </xf>
    <xf numFmtId="3" fontId="5" fillId="25" borderId="11" xfId="37" applyNumberFormat="1" applyFill="1" applyBorder="1" applyProtection="1">
      <protection locked="0"/>
    </xf>
    <xf numFmtId="9" fontId="5" fillId="26" borderId="11" xfId="37" applyNumberFormat="1" applyFill="1" applyBorder="1"/>
    <xf numFmtId="164" fontId="5" fillId="24" borderId="0" xfId="37" applyNumberFormat="1" applyFill="1"/>
    <xf numFmtId="3" fontId="5" fillId="24" borderId="0" xfId="37" applyNumberFormat="1" applyFill="1"/>
    <xf numFmtId="0" fontId="4" fillId="27" borderId="0" xfId="0" applyFont="1" applyFill="1"/>
    <xf numFmtId="0" fontId="0" fillId="27" borderId="0" xfId="0" applyFill="1"/>
    <xf numFmtId="0" fontId="2" fillId="27" borderId="0" xfId="0" applyFont="1" applyFill="1"/>
    <xf numFmtId="3" fontId="0" fillId="27" borderId="0" xfId="0" applyNumberFormat="1" applyFill="1"/>
    <xf numFmtId="3" fontId="0" fillId="27" borderId="10" xfId="0" applyNumberFormat="1" applyFill="1" applyBorder="1"/>
    <xf numFmtId="9" fontId="0" fillId="28" borderId="12" xfId="40" applyFont="1" applyFill="1" applyBorder="1" applyProtection="1">
      <protection locked="0"/>
    </xf>
    <xf numFmtId="0" fontId="0" fillId="28" borderId="12" xfId="0" applyFill="1" applyBorder="1"/>
    <xf numFmtId="0" fontId="0" fillId="29" borderId="13" xfId="0" applyFill="1" applyBorder="1"/>
    <xf numFmtId="0" fontId="0" fillId="29" borderId="14" xfId="0" applyFill="1" applyBorder="1"/>
    <xf numFmtId="0" fontId="0" fillId="28" borderId="15" xfId="0" applyFill="1" applyBorder="1"/>
    <xf numFmtId="0" fontId="0" fillId="29" borderId="16" xfId="0" applyFill="1" applyBorder="1"/>
    <xf numFmtId="0" fontId="0" fillId="29" borderId="17" xfId="0" applyFill="1" applyBorder="1"/>
    <xf numFmtId="9" fontId="0" fillId="28" borderId="18" xfId="40" applyFont="1" applyFill="1" applyBorder="1" applyProtection="1">
      <protection locked="0"/>
    </xf>
    <xf numFmtId="0" fontId="0" fillId="28" borderId="18" xfId="0" applyFill="1" applyBorder="1"/>
    <xf numFmtId="0" fontId="0" fillId="28" borderId="19" xfId="0" applyFill="1" applyBorder="1"/>
    <xf numFmtId="0" fontId="0" fillId="29" borderId="20" xfId="0" applyFill="1" applyBorder="1" applyAlignment="1">
      <alignment horizontal="center"/>
    </xf>
    <xf numFmtId="0" fontId="0" fillId="29" borderId="21" xfId="0" applyFill="1" applyBorder="1" applyAlignment="1">
      <alignment horizontal="center"/>
    </xf>
    <xf numFmtId="0" fontId="0" fillId="28" borderId="20" xfId="0" applyFill="1" applyBorder="1"/>
    <xf numFmtId="0" fontId="0" fillId="26" borderId="22" xfId="0" applyFill="1" applyBorder="1"/>
    <xf numFmtId="0" fontId="0" fillId="26" borderId="23" xfId="0" applyFill="1" applyBorder="1"/>
    <xf numFmtId="0" fontId="0" fillId="26" borderId="24" xfId="0" applyFill="1" applyBorder="1"/>
    <xf numFmtId="9" fontId="0" fillId="28" borderId="12" xfId="40" applyFont="1" applyFill="1" applyBorder="1"/>
    <xf numFmtId="0" fontId="0" fillId="29" borderId="16" xfId="0" applyFill="1" applyBorder="1" applyAlignment="1">
      <alignment horizontal="center"/>
    </xf>
    <xf numFmtId="6" fontId="2" fillId="27" borderId="0" xfId="0" applyNumberFormat="1" applyFont="1" applyFill="1"/>
    <xf numFmtId="0" fontId="30" fillId="27" borderId="0" xfId="0" applyFont="1" applyFill="1" applyAlignment="1">
      <alignment horizontal="center"/>
    </xf>
    <xf numFmtId="0" fontId="29" fillId="27" borderId="0" xfId="0" applyFont="1" applyFill="1"/>
    <xf numFmtId="3" fontId="0" fillId="27" borderId="25" xfId="0" applyNumberFormat="1" applyFill="1" applyBorder="1"/>
    <xf numFmtId="3" fontId="0" fillId="26" borderId="11" xfId="0" applyNumberFormat="1" applyFill="1" applyBorder="1"/>
    <xf numFmtId="0" fontId="0" fillId="26" borderId="26" xfId="0" applyFill="1" applyBorder="1"/>
    <xf numFmtId="0" fontId="0" fillId="26" borderId="27" xfId="0" applyFill="1" applyBorder="1"/>
    <xf numFmtId="3" fontId="0" fillId="26" borderId="27" xfId="0" applyNumberFormat="1" applyFill="1" applyBorder="1"/>
    <xf numFmtId="0" fontId="0" fillId="26" borderId="28" xfId="0" applyFill="1" applyBorder="1"/>
    <xf numFmtId="0" fontId="0" fillId="30" borderId="13" xfId="0" applyFill="1" applyBorder="1"/>
    <xf numFmtId="0" fontId="2" fillId="30" borderId="26" xfId="0" applyFont="1" applyFill="1" applyBorder="1" applyAlignment="1">
      <alignment horizontal="center"/>
    </xf>
    <xf numFmtId="0" fontId="2" fillId="30" borderId="27" xfId="0" applyFont="1" applyFill="1" applyBorder="1" applyAlignment="1">
      <alignment horizontal="center"/>
    </xf>
    <xf numFmtId="0" fontId="2" fillId="30" borderId="28" xfId="0" applyFont="1" applyFill="1" applyBorder="1" applyAlignment="1">
      <alignment horizontal="center"/>
    </xf>
    <xf numFmtId="0" fontId="30" fillId="30" borderId="11" xfId="0" applyFont="1" applyFill="1" applyBorder="1" applyAlignment="1">
      <alignment horizontal="center"/>
    </xf>
    <xf numFmtId="6" fontId="2" fillId="30" borderId="24" xfId="0" applyNumberFormat="1" applyFont="1" applyFill="1" applyBorder="1" applyAlignment="1">
      <alignment horizontal="center"/>
    </xf>
    <xf numFmtId="0" fontId="0" fillId="27" borderId="0" xfId="0" quotePrefix="1" applyFill="1"/>
    <xf numFmtId="165" fontId="2" fillId="29" borderId="11" xfId="40" applyNumberFormat="1" applyFont="1" applyFill="1" applyBorder="1" applyAlignment="1" applyProtection="1">
      <alignment horizontal="center"/>
      <protection locked="0"/>
    </xf>
    <xf numFmtId="0" fontId="2" fillId="29" borderId="11" xfId="0" applyFont="1" applyFill="1" applyBorder="1" applyAlignment="1" applyProtection="1">
      <alignment horizontal="center"/>
      <protection locked="0"/>
    </xf>
    <xf numFmtId="3" fontId="0" fillId="29" borderId="11" xfId="0" applyNumberFormat="1" applyFill="1" applyBorder="1" applyProtection="1">
      <protection locked="0"/>
    </xf>
    <xf numFmtId="0" fontId="0" fillId="29" borderId="11" xfId="0" applyFill="1" applyBorder="1" applyProtection="1">
      <protection locked="0"/>
    </xf>
    <xf numFmtId="6" fontId="2" fillId="30" borderId="28" xfId="0" applyNumberFormat="1" applyFont="1" applyFill="1" applyBorder="1" applyAlignment="1">
      <alignment horizontal="center"/>
    </xf>
    <xf numFmtId="3" fontId="0" fillId="29" borderId="29" xfId="0" applyNumberFormat="1" applyFill="1" applyBorder="1" applyProtection="1">
      <protection locked="0"/>
    </xf>
    <xf numFmtId="166" fontId="0" fillId="0" borderId="0" xfId="0" applyNumberFormat="1"/>
    <xf numFmtId="3" fontId="0" fillId="0" borderId="25" xfId="0" applyNumberFormat="1" applyBorder="1"/>
    <xf numFmtId="6" fontId="2" fillId="27" borderId="25" xfId="0" applyNumberFormat="1" applyFont="1" applyFill="1" applyBorder="1"/>
    <xf numFmtId="0" fontId="2" fillId="30" borderId="26" xfId="0" applyFont="1" applyFill="1" applyBorder="1" applyAlignment="1">
      <alignment horizontal="center" vertical="center"/>
    </xf>
    <xf numFmtId="0" fontId="0" fillId="30" borderId="26" xfId="0" applyFill="1" applyBorder="1" applyAlignment="1">
      <alignment horizontal="center" vertical="center"/>
    </xf>
    <xf numFmtId="0" fontId="2" fillId="30" borderId="28" xfId="0" applyFont="1" applyFill="1" applyBorder="1" applyAlignment="1">
      <alignment horizontal="center" vertical="center"/>
    </xf>
    <xf numFmtId="0" fontId="0" fillId="30" borderId="28" xfId="0" applyFill="1" applyBorder="1" applyAlignment="1">
      <alignment horizontal="center" vertical="center"/>
    </xf>
    <xf numFmtId="0" fontId="0" fillId="29" borderId="29" xfId="0" applyFill="1" applyBorder="1" applyAlignment="1">
      <alignment horizontal="center" vertical="center"/>
    </xf>
    <xf numFmtId="0" fontId="0" fillId="29" borderId="30" xfId="0" applyFill="1" applyBorder="1" applyAlignment="1">
      <alignment horizontal="center" vertical="center"/>
    </xf>
    <xf numFmtId="0" fontId="0" fillId="29" borderId="31" xfId="0" applyFill="1" applyBorder="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_Kiddie Tax Terminator v2 7-8-2007" xfId="37" xr:uid="{00000000-0005-0000-0000-00002500000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504825</xdr:colOff>
      <xdr:row>13</xdr:row>
      <xdr:rowOff>38100</xdr:rowOff>
    </xdr:from>
    <xdr:to>
      <xdr:col>6</xdr:col>
      <xdr:colOff>495300</xdr:colOff>
      <xdr:row>31</xdr:row>
      <xdr:rowOff>133350</xdr:rowOff>
    </xdr:to>
    <xdr:sp macro="" textlink="">
      <xdr:nvSpPr>
        <xdr:cNvPr id="1025" name="TextBox 1">
          <a:extLst>
            <a:ext uri="{FF2B5EF4-FFF2-40B4-BE49-F238E27FC236}">
              <a16:creationId xmlns:a16="http://schemas.microsoft.com/office/drawing/2014/main" id="{EFC7484A-F80B-3710-AEAD-6FCD69017984}"/>
            </a:ext>
          </a:extLst>
        </xdr:cNvPr>
        <xdr:cNvSpPr txBox="1">
          <a:spLocks noChangeArrowheads="1"/>
        </xdr:cNvSpPr>
      </xdr:nvSpPr>
      <xdr:spPr bwMode="auto">
        <a:xfrm>
          <a:off x="1247775" y="2590800"/>
          <a:ext cx="5295900" cy="3524250"/>
        </a:xfrm>
        <a:prstGeom prst="rect">
          <a:avLst/>
        </a:prstGeom>
        <a:solidFill>
          <a:srgbClr val="FFFFFF"/>
        </a:solidFill>
        <a:ln w="9525">
          <a:solidFill>
            <a:srgbClr val="BCBCBC"/>
          </a:solidFill>
          <a:miter lim="800000"/>
          <a:headEnd/>
          <a:tailEnd/>
        </a:ln>
      </xdr:spPr>
      <xdr:txBody>
        <a:bodyPr vertOverflow="clip" wrap="square" lIns="91440" tIns="45720" rIns="91440" bIns="45720" anchor="t"/>
        <a:lstStyle/>
        <a:p>
          <a:pPr algn="l" rtl="0">
            <a:defRPr sz="1000"/>
          </a:pPr>
          <a:r>
            <a:rPr lang="en-US" sz="1100" b="1" i="0" u="none" strike="noStrike" baseline="0">
              <a:solidFill>
                <a:srgbClr val="000000"/>
              </a:solidFill>
              <a:latin typeface="Calibri"/>
              <a:cs typeface="Calibri"/>
            </a:rPr>
            <a:t>Assumptions and Caveats: </a:t>
          </a: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 </a:t>
          </a:r>
        </a:p>
        <a:p>
          <a:pPr algn="l" rtl="0">
            <a:defRPr sz="1000"/>
          </a:pPr>
          <a:r>
            <a:rPr lang="en-US" sz="1100" b="0" i="0" u="none" strike="noStrike" baseline="0">
              <a:solidFill>
                <a:srgbClr val="000000"/>
              </a:solidFill>
              <a:latin typeface="Calibri"/>
              <a:cs typeface="Calibri"/>
            </a:rPr>
            <a:t>This calculator is designed to work for the year 2008 and beyond. The Kiddie Tax rules for 2007 are different, as explained in the text part of this product. </a:t>
          </a:r>
        </a:p>
        <a:p>
          <a:pPr algn="l" rtl="0">
            <a:defRPr sz="1000"/>
          </a:pPr>
          <a:r>
            <a:rPr lang="en-US" sz="1100" b="0" i="0" u="none" strike="noStrike" baseline="0">
              <a:solidFill>
                <a:srgbClr val="000000"/>
              </a:solidFill>
              <a:latin typeface="Calibri"/>
              <a:cs typeface="Calibri"/>
            </a:rPr>
            <a:t> </a:t>
          </a:r>
        </a:p>
        <a:p>
          <a:pPr algn="l" rtl="0">
            <a:defRPr sz="1000"/>
          </a:pPr>
          <a:r>
            <a:rPr lang="en-US" sz="1100" b="0" i="0" u="none" strike="noStrike" baseline="0">
              <a:solidFill>
                <a:srgbClr val="000000"/>
              </a:solidFill>
              <a:latin typeface="Calibri"/>
              <a:cs typeface="Calibri"/>
            </a:rPr>
            <a:t>We assume the child doesn’t receive any meaningful amount of support from sources other than herself and her parents. In other words, this calculator ignores the possibility of other sources of support, such as living expenses paid by grandparents, and it won’t necessarily give you the right answers when there is support from other sources. </a:t>
          </a:r>
        </a:p>
        <a:p>
          <a:pPr algn="l" rtl="0">
            <a:defRPr sz="1000"/>
          </a:pPr>
          <a:r>
            <a:rPr lang="en-US" sz="1100" b="0" i="0" u="none" strike="noStrike" baseline="0">
              <a:solidFill>
                <a:srgbClr val="000000"/>
              </a:solidFill>
              <a:latin typeface="Calibri"/>
              <a:cs typeface="Calibri"/>
            </a:rPr>
            <a:t> </a:t>
          </a:r>
        </a:p>
        <a:p>
          <a:pPr algn="l" rtl="0">
            <a:defRPr sz="1000"/>
          </a:pPr>
          <a:r>
            <a:rPr lang="en-US" sz="1100" b="0" i="0" u="none" strike="noStrike" baseline="0">
              <a:solidFill>
                <a:srgbClr val="000000"/>
              </a:solidFill>
              <a:latin typeface="Calibri"/>
              <a:cs typeface="Calibri"/>
            </a:rPr>
            <a:t>If this calculator shows that the child does not provide over 50% of his own support, we generally assume he is a dependent of the parent for whom this analysis is being performed--as a qualifying child of that parent. (However, if the child is age 19-23 and not a student, he won’t be a qualifying child, and he might not be a dependent under the qualifying relative rule either.) We ignore special federal income tax rules that may award the child’s dependency exemption to the other parent in divorce or separation situations.</a:t>
          </a: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1</xdr:col>
      <xdr:colOff>533400</xdr:colOff>
      <xdr:row>2</xdr:row>
      <xdr:rowOff>142875</xdr:rowOff>
    </xdr:from>
    <xdr:to>
      <xdr:col>6</xdr:col>
      <xdr:colOff>514350</xdr:colOff>
      <xdr:row>12</xdr:row>
      <xdr:rowOff>133351</xdr:rowOff>
    </xdr:to>
    <xdr:sp macro="" textlink="">
      <xdr:nvSpPr>
        <xdr:cNvPr id="3" name="TextBox 2">
          <a:extLst>
            <a:ext uri="{FF2B5EF4-FFF2-40B4-BE49-F238E27FC236}">
              <a16:creationId xmlns:a16="http://schemas.microsoft.com/office/drawing/2014/main" id="{5CFD8912-1325-6E18-3FFA-FCAF33BB2840}"/>
            </a:ext>
          </a:extLst>
        </xdr:cNvPr>
        <xdr:cNvSpPr txBox="1"/>
      </xdr:nvSpPr>
      <xdr:spPr>
        <a:xfrm>
          <a:off x="1143000" y="523875"/>
          <a:ext cx="5038725" cy="197167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2800" b="1">
              <a:solidFill>
                <a:schemeClr val="dk1"/>
              </a:solidFill>
              <a:latin typeface="+mn-lt"/>
              <a:ea typeface="+mn-ea"/>
              <a:cs typeface="+mn-cs"/>
            </a:rPr>
            <a:t>The Kiddie Tax Terminator</a:t>
          </a:r>
        </a:p>
        <a:p>
          <a:r>
            <a:rPr lang="en-US" sz="1100" b="1">
              <a:solidFill>
                <a:schemeClr val="dk1"/>
              </a:solidFill>
              <a:latin typeface="+mn-lt"/>
              <a:ea typeface="+mn-ea"/>
              <a:cs typeface="+mn-cs"/>
            </a:rPr>
            <a:t>CHILD’S EARNED INCOME AND SUPPORT CALCULATOR</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CA" sz="1100">
              <a:solidFill>
                <a:schemeClr val="dk1"/>
              </a:solidFill>
              <a:latin typeface="+mn-lt"/>
              <a:ea typeface="+mn-ea"/>
              <a:cs typeface="+mn-cs"/>
            </a:rPr>
            <a:t>Use this calculator to find out: (1) if the child is a dependent of his parents for the year for federal income tax purposes (which is important when assessing Kiddie Tax terminator strategies and when using the interactive examples software included with this product) and (2) whether the child’s earned income exceeds 50% of his support (if it does, a child age 18-23 cannot possibly be hit with the Kiddie Tax for that year).</a:t>
          </a:r>
        </a:p>
        <a:p>
          <a:endParaRPr lang="en-US" sz="1100"/>
        </a:p>
      </xdr:txBody>
    </xdr:sp>
    <xdr:clientData/>
  </xdr:twoCellAnchor>
  <xdr:oneCellAnchor>
    <xdr:from>
      <xdr:col>1</xdr:col>
      <xdr:colOff>9525</xdr:colOff>
      <xdr:row>77</xdr:row>
      <xdr:rowOff>123824</xdr:rowOff>
    </xdr:from>
    <xdr:ext cx="7629525" cy="1125693"/>
    <xdr:sp macro="" textlink="">
      <xdr:nvSpPr>
        <xdr:cNvPr id="4" name="TextBox 3">
          <a:extLst>
            <a:ext uri="{FF2B5EF4-FFF2-40B4-BE49-F238E27FC236}">
              <a16:creationId xmlns:a16="http://schemas.microsoft.com/office/drawing/2014/main" id="{505D30E1-104A-8E91-A2E7-3865D1C7C354}"/>
            </a:ext>
          </a:extLst>
        </xdr:cNvPr>
        <xdr:cNvSpPr txBox="1"/>
      </xdr:nvSpPr>
      <xdr:spPr>
        <a:xfrm>
          <a:off x="752475" y="14887574"/>
          <a:ext cx="7629525" cy="11256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solidFill>
                <a:schemeClr val="tx1"/>
              </a:solidFill>
              <a:latin typeface="+mn-lt"/>
              <a:ea typeface="+mn-ea"/>
              <a:cs typeface="+mn-cs"/>
            </a:rPr>
            <a:t>HOW TO INTERPRET RESULTS FROM THE CALCULATOR </a:t>
          </a:r>
        </a:p>
        <a:p>
          <a:r>
            <a:rPr lang="en-US" sz="1100">
              <a:solidFill>
                <a:schemeClr val="tx1"/>
              </a:solidFill>
              <a:latin typeface="+mn-lt"/>
              <a:ea typeface="+mn-ea"/>
              <a:cs typeface="+mn-cs"/>
            </a:rPr>
            <a:t> </a:t>
          </a:r>
        </a:p>
        <a:p>
          <a:r>
            <a:rPr lang="en-US" sz="1100">
              <a:solidFill>
                <a:schemeClr val="tx1"/>
              </a:solidFill>
              <a:latin typeface="+mn-lt"/>
              <a:ea typeface="+mn-ea"/>
              <a:cs typeface="+mn-cs"/>
            </a:rPr>
            <a:t>The whole purpose behind using this calculator is to derive the percentage shown on Line 24 (the percentage of support that the child provides with her own resources) and the percentage on Line 25 (the child’s earned income as a percentage of her support). Here’s what the results on those lines mean. </a:t>
          </a:r>
        </a:p>
        <a:p>
          <a:endParaRPr lang="en-US" sz="1100"/>
        </a:p>
      </xdr:txBody>
    </xdr:sp>
    <xdr:clientData/>
  </xdr:oneCellAnchor>
  <xdr:oneCellAnchor>
    <xdr:from>
      <xdr:col>1</xdr:col>
      <xdr:colOff>114300</xdr:colOff>
      <xdr:row>86</xdr:row>
      <xdr:rowOff>123825</xdr:rowOff>
    </xdr:from>
    <xdr:ext cx="194454" cy="283457"/>
    <xdr:sp macro="" textlink="">
      <xdr:nvSpPr>
        <xdr:cNvPr id="5" name="TextBox 4">
          <a:extLst>
            <a:ext uri="{FF2B5EF4-FFF2-40B4-BE49-F238E27FC236}">
              <a16:creationId xmlns:a16="http://schemas.microsoft.com/office/drawing/2014/main" id="{754131E9-FF4A-7E00-C0C4-3BDAF0D851D6}"/>
            </a:ext>
          </a:extLst>
        </xdr:cNvPr>
        <xdr:cNvSpPr txBox="1"/>
      </xdr:nvSpPr>
      <xdr:spPr>
        <a:xfrm>
          <a:off x="866775" y="1660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xdr:from>
      <xdr:col>1</xdr:col>
      <xdr:colOff>57150</xdr:colOff>
      <xdr:row>85</xdr:row>
      <xdr:rowOff>114300</xdr:rowOff>
    </xdr:from>
    <xdr:to>
      <xdr:col>9</xdr:col>
      <xdr:colOff>523875</xdr:colOff>
      <xdr:row>154</xdr:row>
      <xdr:rowOff>0</xdr:rowOff>
    </xdr:to>
    <xdr:sp macro="" textlink="">
      <xdr:nvSpPr>
        <xdr:cNvPr id="1029" name="TextBox 6">
          <a:extLst>
            <a:ext uri="{FF2B5EF4-FFF2-40B4-BE49-F238E27FC236}">
              <a16:creationId xmlns:a16="http://schemas.microsoft.com/office/drawing/2014/main" id="{0CCE58A8-C183-D153-C9F2-D3A44392366C}"/>
            </a:ext>
          </a:extLst>
        </xdr:cNvPr>
        <xdr:cNvSpPr txBox="1">
          <a:spLocks noChangeArrowheads="1"/>
        </xdr:cNvSpPr>
      </xdr:nvSpPr>
      <xdr:spPr bwMode="auto">
        <a:xfrm>
          <a:off x="800100" y="16402050"/>
          <a:ext cx="7600950" cy="13030200"/>
        </a:xfrm>
        <a:prstGeom prst="rect">
          <a:avLst/>
        </a:prstGeom>
        <a:solidFill>
          <a:srgbClr val="FFFFFF"/>
        </a:solidFill>
        <a:ln w="9525">
          <a:solidFill>
            <a:srgbClr val="BCBCBC"/>
          </a:solidFill>
          <a:miter lim="800000"/>
          <a:headEnd/>
          <a:tailEnd/>
        </a:ln>
      </xdr:spPr>
      <xdr:txBody>
        <a:bodyPr vertOverflow="clip" wrap="square" lIns="91440" tIns="45720" rIns="91440" bIns="45720" anchor="t"/>
        <a:lstStyle/>
        <a:p>
          <a:pPr algn="l" rtl="0">
            <a:defRPr sz="1000"/>
          </a:pPr>
          <a:r>
            <a:rPr lang="en-US" sz="1100" b="1" i="0" u="none" strike="noStrike" baseline="0">
              <a:solidFill>
                <a:srgbClr val="000000"/>
              </a:solidFill>
              <a:latin typeface="Calibri"/>
              <a:cs typeface="Calibri"/>
            </a:rPr>
            <a:t>Tax Diagnosis When Line 24 Is 50% or Less (Meaning Child Doesn’t Provide Over Half of Own Support)</a:t>
          </a:r>
        </a:p>
        <a:p>
          <a:pPr algn="l" rtl="0">
            <a:defRPr sz="1000"/>
          </a:pPr>
          <a:r>
            <a:rPr lang="en-US" sz="1100" b="0" i="0" u="none" strike="noStrike" baseline="0">
              <a:solidFill>
                <a:srgbClr val="000000"/>
              </a:solidFill>
              <a:latin typeface="Calibri"/>
              <a:cs typeface="Calibri"/>
            </a:rPr>
            <a:t> </a:t>
          </a:r>
        </a:p>
        <a:p>
          <a:pPr algn="l" rtl="0">
            <a:defRPr sz="1000"/>
          </a:pPr>
          <a:r>
            <a:rPr lang="en-US" sz="1100" b="0" i="0" u="none" strike="noStrike" baseline="0">
              <a:solidFill>
                <a:srgbClr val="000000"/>
              </a:solidFill>
              <a:latin typeface="Calibri"/>
              <a:cs typeface="Calibri"/>
            </a:rPr>
            <a:t>When the percentage on Line 24 shows that the child doesn’t provide over half of his own support for the year, the following tax conclusions generally apply. </a:t>
          </a:r>
        </a:p>
        <a:p>
          <a:pPr algn="l" rtl="0">
            <a:defRPr sz="1000"/>
          </a:pPr>
          <a:r>
            <a:rPr lang="en-US" sz="1100" b="0" i="0" u="none" strike="noStrike" baseline="0">
              <a:solidFill>
                <a:srgbClr val="000000"/>
              </a:solidFill>
              <a:latin typeface="Calibri"/>
              <a:cs typeface="Calibri"/>
            </a:rPr>
            <a:t> </a:t>
          </a:r>
        </a:p>
        <a:p>
          <a:pPr algn="l" rtl="0">
            <a:defRPr sz="1000"/>
          </a:pPr>
          <a:r>
            <a:rPr lang="en-US" sz="1100" b="1" i="0" u="none" strike="noStrike" baseline="0">
              <a:solidFill>
                <a:srgbClr val="000000"/>
              </a:solidFill>
              <a:latin typeface="Calibri"/>
              <a:cs typeface="Calibri"/>
            </a:rPr>
            <a:t>Age 17 or Younger:</a:t>
          </a:r>
          <a:r>
            <a:rPr lang="en-US" sz="1100" b="0" i="0" u="none" strike="noStrike" baseline="0">
              <a:solidFill>
                <a:srgbClr val="000000"/>
              </a:solidFill>
              <a:latin typeface="Calibri"/>
              <a:cs typeface="Calibri"/>
            </a:rPr>
            <a:t> If the child is age 17 or younger as of yearend, he will usually be a dependent of the parent for whom this analysis is being performed. If so, the parent can claim a dependency exemption deduction for the child (subject to possible reduction under a phase-out rule that applies to high-income taxpayers). For 2007, the exemption deduction is $3,400; it will be slightly higher for 2008. When the child is a dependent, he cannot claim a personal exemption deduction for himself. When the child is a dependent, his standard deduction (based on 2007 figures) is limited to the greater of: (1) $850 or (2) earned income + $300. However, the earned income + $300 figure cannot exceed the full standard deduction amount. For 2007, the full standard deduction for a single taxpayer is $5,350; it will be slightly higher for 2008. </a:t>
          </a:r>
        </a:p>
        <a:p>
          <a:pPr algn="l" rtl="0">
            <a:defRPr sz="1000"/>
          </a:pPr>
          <a:r>
            <a:rPr lang="en-US" sz="1100" b="0" i="0" u="none" strike="noStrike" baseline="0">
              <a:solidFill>
                <a:srgbClr val="000000"/>
              </a:solidFill>
              <a:latin typeface="Calibri"/>
              <a:cs typeface="Calibri"/>
            </a:rPr>
            <a:t> </a:t>
          </a:r>
        </a:p>
        <a:p>
          <a:pPr algn="l" rtl="0">
            <a:defRPr sz="1000"/>
          </a:pPr>
          <a:r>
            <a:rPr lang="en-US" sz="1100" b="0" i="0" u="none" strike="noStrike" baseline="0">
              <a:solidFill>
                <a:srgbClr val="000000"/>
              </a:solidFill>
              <a:latin typeface="Calibri"/>
              <a:cs typeface="Calibri"/>
            </a:rPr>
            <a:t>The child will generally be hit with the Kiddie Tax if: (1) his unearned income exceeds the threshold and (2) he has positive taxable income after subtracting his standard deduction. For 2008, the unearned income threshold will probably be $1,800 (it is $1,700 for 2007). If the Kiddie Tax applies, part of the child’s ordinary investment income (including short-term capital gains) will be taxed at his parent’s marginal federal rate which can be as high as 35%. Ditto for unearned income that is not investment income (such as income from passively leasing assets to the parent’s business or income from a passive ownership interest in that business). Typically, part of the child’s long-term capital gains and qualified dividends will be taxed at a parental rate of 15%. However, it may be possible to take steps to shelter the child’s unearned income from tax. See the discussion of Kiddie Tax termination strategies and the interactive examples software. </a:t>
          </a:r>
        </a:p>
        <a:p>
          <a:pPr algn="l" rtl="0">
            <a:defRPr sz="1000"/>
          </a:pPr>
          <a:r>
            <a:rPr lang="en-US" sz="1100" b="0" i="0" u="none" strike="noStrike" baseline="0">
              <a:solidFill>
                <a:srgbClr val="000000"/>
              </a:solidFill>
              <a:latin typeface="Calibri"/>
              <a:cs typeface="Calibri"/>
            </a:rPr>
            <a:t> </a:t>
          </a:r>
        </a:p>
        <a:p>
          <a:pPr algn="l" rtl="0">
            <a:defRPr sz="1000"/>
          </a:pPr>
          <a:r>
            <a:rPr lang="en-US" sz="1100" b="1" i="0" u="none" strike="noStrike" baseline="0">
              <a:solidFill>
                <a:srgbClr val="000000"/>
              </a:solidFill>
              <a:latin typeface="Calibri"/>
              <a:cs typeface="Calibri"/>
            </a:rPr>
            <a:t>Age 18:</a:t>
          </a:r>
          <a:r>
            <a:rPr lang="en-US" sz="1100" b="0" i="0" u="none" strike="noStrike" baseline="0">
              <a:solidFill>
                <a:srgbClr val="000000"/>
              </a:solidFill>
              <a:latin typeface="Calibri"/>
              <a:cs typeface="Calibri"/>
            </a:rPr>
            <a:t> If the child is age 18 at yearend, he will usually be a dependent of the parent for whom this analysis is being performed. If so, the parent can claim a dependency exemption deduction for the child (subject to possible reduction under a phase-out rule that applies to high-income taxpayers). For 2007, the exemption deduction is $3,400; it will be slightly higher for 2008. When the child is a dependent, he cannot claim a personal exemption for himself. When the child is a dependent, his standard deduction (based on 2007 figures) is the greater of: (1) $850 or (2) earned income + $300. However, the earned income + $300 figure cannot exceed the full standard deduction amount. For 2007, the full standard deduction for a single taxpayer is $5,350; it will be slightly higher for 2008. </a:t>
          </a:r>
        </a:p>
        <a:p>
          <a:pPr algn="l" rtl="0">
            <a:defRPr sz="1000"/>
          </a:pPr>
          <a:r>
            <a:rPr lang="en-US" sz="1100" b="0" i="0" u="none" strike="noStrike" baseline="0">
              <a:solidFill>
                <a:srgbClr val="000000"/>
              </a:solidFill>
              <a:latin typeface="Calibri"/>
              <a:cs typeface="Calibri"/>
            </a:rPr>
            <a:t> </a:t>
          </a:r>
        </a:p>
        <a:p>
          <a:pPr algn="l" rtl="0">
            <a:defRPr sz="1000"/>
          </a:pPr>
          <a:r>
            <a:rPr lang="en-US" sz="1100" b="0" i="0" u="none" strike="noStrike" baseline="0">
              <a:solidFill>
                <a:srgbClr val="000000"/>
              </a:solidFill>
              <a:latin typeface="Calibri"/>
              <a:cs typeface="Calibri"/>
            </a:rPr>
            <a:t>The child will generally be hit with the Kiddie Tax if: (1) his unearned income exceeds the threshold and (2) he has positive taxable income after subtracting his standard deduction and (3) Line 25 of this calculator shows earned income equal to 50% or less of support. If Line 25 shows over 50%, the Kiddie Tax won’t apply. For 2008, the unearned income threshold will probably be $1,800 (it is $1,700 for 2007). If the Kiddie Tax applies, part of the child’s ordinary investment income (including short-term capital gains) will be taxed at his parent’s marginal federal rate which can be as high as 35%. Ditto for unearned income that is not investment income (such as income from passively leasing assets to the parent’s business or income from a passive ownership interest in that business). Typically, part of the child’s long-term capital gains and qualified dividends will be taxed at a parental rate of 15%. However, it may be possible to take steps to shelter the child’s unearned income from tax. See the discussion of Kiddie Tax termination strategies and the interactive examples software.</a:t>
          </a:r>
        </a:p>
        <a:p>
          <a:pPr algn="l" rtl="0">
            <a:defRPr sz="1000"/>
          </a:pPr>
          <a:r>
            <a:rPr lang="en-US" sz="1100" b="1" i="0" u="none" strike="noStrike" baseline="0">
              <a:solidFill>
                <a:srgbClr val="000000"/>
              </a:solidFill>
              <a:latin typeface="Calibri"/>
              <a:cs typeface="Calibri"/>
            </a:rPr>
            <a:t>Age 19-23 and Student:</a:t>
          </a:r>
          <a:r>
            <a:rPr lang="en-US" sz="1100" b="0" i="0" u="none" strike="noStrike" baseline="0">
              <a:solidFill>
                <a:srgbClr val="000000"/>
              </a:solidFill>
              <a:latin typeface="Calibri"/>
              <a:cs typeface="Calibri"/>
            </a:rPr>
            <a:t> If the child is age 19-23 and a student, she will usually be a dependent of the parent for whom this analysis is being performed. If so, the parent can claim a dependency exemption deduction for the child (subject to possible reduction under a phase-out rule that applies to high-income taxpayers). For 2007, the exemption deduction is $3,400; it will be slightly higher for 2008. When the child is a dependent, she cannot claim a personal exemption for herself. When the child is a dependent, her standard deduction (based on 2007 figures) is the greater of: (1) $850 or (2) earned income + $300. However, the earned income + $300 figure cannot exceed the full standard deduction amount. For 2007, the full standard deduction for a single taxpayer is $5,350; it will be slightly higher for 2008. </a:t>
          </a:r>
        </a:p>
        <a:p>
          <a:pPr algn="l" rtl="0">
            <a:defRPr sz="1000"/>
          </a:pPr>
          <a:r>
            <a:rPr lang="en-US" sz="1100" b="0" i="0" u="none" strike="noStrike" baseline="0">
              <a:solidFill>
                <a:srgbClr val="000000"/>
              </a:solidFill>
              <a:latin typeface="Calibri"/>
              <a:cs typeface="Calibri"/>
            </a:rPr>
            <a:t> </a:t>
          </a:r>
        </a:p>
        <a:p>
          <a:pPr algn="l" rtl="0">
            <a:defRPr sz="1000"/>
          </a:pPr>
          <a:r>
            <a:rPr lang="en-US" sz="1100" b="0" i="1" u="none" strike="noStrike" baseline="0">
              <a:solidFill>
                <a:srgbClr val="000000"/>
              </a:solidFill>
              <a:latin typeface="Calibri"/>
              <a:cs typeface="Calibri"/>
            </a:rPr>
            <a:t>Key Point:</a:t>
          </a:r>
          <a:r>
            <a:rPr lang="en-US" sz="1100" b="1" i="0" u="none" strike="noStrike" baseline="0">
              <a:solidFill>
                <a:srgbClr val="000000"/>
              </a:solidFill>
              <a:latin typeface="Calibri"/>
              <a:cs typeface="Calibri"/>
            </a:rPr>
            <a:t> </a:t>
          </a:r>
          <a:r>
            <a:rPr lang="en-US" sz="1100" b="0" i="0" u="none" strike="noStrike" baseline="0">
              <a:solidFill>
                <a:srgbClr val="000000"/>
              </a:solidFill>
              <a:latin typeface="Calibri"/>
              <a:cs typeface="Calibri"/>
            </a:rPr>
            <a:t>The child is a student if she goes to school full-time during at least five months of the year.</a:t>
          </a:r>
          <a:r>
            <a:rPr lang="en-US" sz="1100" b="1"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 </a:t>
          </a:r>
        </a:p>
        <a:p>
          <a:pPr algn="l" rtl="0">
            <a:defRPr sz="1000"/>
          </a:pPr>
          <a:r>
            <a:rPr lang="en-US" sz="1100" b="0" i="0" u="none" strike="noStrike" baseline="0">
              <a:solidFill>
                <a:srgbClr val="000000"/>
              </a:solidFill>
              <a:latin typeface="Calibri"/>
              <a:cs typeface="Calibri"/>
            </a:rPr>
            <a:t>The child will generally be hit with the Kiddie Tax if: (1) her unearned income exceeds the threshold and (2) she has positive taxable income after subtracting her standard deduction and (3) Line 25 of this calculator shows earned income equal to 50% or less of support. If Line 25 shows over 50%, the Kiddie Tax won’t apply. For 2008, the unearned income threshold will probably be $1,800 (it is $1,700 for 2007). If the Kiddie Tax applies, part of the child’s ordinary investment income (including short-term capital gains) will be taxed at her parent’s marginal federal rate which can be as high as 35%. Ditto for unearned income that is not investment income (such as income from passively leasing assets to the parent’s business or income from a passive ownership interest in that business). Typically, part of the child’s long-term capital gains and qualified dividends will be taxed at a parental rate of 15%. However, it may be possible to take steps to shelter the child’s unearned income from tax. See the discussion of Kiddie Tax termination strategies and the interactive examples software. </a:t>
          </a:r>
        </a:p>
        <a:p>
          <a:pPr algn="l" rtl="0">
            <a:defRPr sz="1000"/>
          </a:pPr>
          <a:r>
            <a:rPr lang="en-US" sz="1100" b="0" i="0" u="none" strike="noStrike" baseline="0">
              <a:solidFill>
                <a:srgbClr val="000000"/>
              </a:solidFill>
              <a:latin typeface="Calibri"/>
              <a:cs typeface="Calibri"/>
            </a:rPr>
            <a:t> </a:t>
          </a:r>
        </a:p>
        <a:p>
          <a:pPr algn="l" rtl="0">
            <a:defRPr sz="1000"/>
          </a:pPr>
          <a:r>
            <a:rPr lang="en-US" sz="1100" b="1" i="0" u="none" strike="noStrike" baseline="0">
              <a:solidFill>
                <a:srgbClr val="000000"/>
              </a:solidFill>
              <a:latin typeface="Calibri"/>
              <a:cs typeface="Calibri"/>
            </a:rPr>
            <a:t>Age 19-23 and Not Student:</a:t>
          </a:r>
          <a:r>
            <a:rPr lang="en-US" sz="1100" b="0" i="0" u="none" strike="noStrike" baseline="0">
              <a:solidFill>
                <a:srgbClr val="000000"/>
              </a:solidFill>
              <a:latin typeface="Calibri"/>
              <a:cs typeface="Calibri"/>
            </a:rPr>
            <a:t> If the child is age 19-23 and not a student for the year, the Kiddie Tax cannot apply for that year. The child will not be a dependent of the parent for whom this analysis is being performed unless the child meets the definition of a qualifying relative and has gross income below the threshold for the year. For 2007, the gross income threshold is $3,400; it will be slightly higher in 2008. (See IRC Sec. 152.) Assuming the child is not a dependent, she can claim a personal exemption deduction for herself on her own Form 1040 for the year. For 2007, the exemption deduction is $3,400; it will be slightly higher for 2008. Assuming the child is not a dependent, she can also claim a full standard deduction for herself. For 2007, the standard deduction for a single taxpayer is $5,350; it will be slightly higher for 2008. </a:t>
          </a:r>
        </a:p>
        <a:p>
          <a:pPr algn="l" rtl="0">
            <a:defRPr sz="1000"/>
          </a:pPr>
          <a:r>
            <a:rPr lang="en-US" sz="1100" b="0" i="0" u="none" strike="noStrike" baseline="0">
              <a:solidFill>
                <a:srgbClr val="000000"/>
              </a:solidFill>
              <a:latin typeface="Calibri"/>
              <a:cs typeface="Calibri"/>
            </a:rPr>
            <a:t> </a:t>
          </a:r>
        </a:p>
        <a:p>
          <a:pPr algn="l" rtl="0">
            <a:defRPr sz="1000"/>
          </a:pPr>
          <a:r>
            <a:rPr lang="en-US" sz="1100" b="0" i="1" u="none" strike="noStrike" baseline="0">
              <a:solidFill>
                <a:srgbClr val="000000"/>
              </a:solidFill>
              <a:latin typeface="Calibri"/>
              <a:cs typeface="Calibri"/>
            </a:rPr>
            <a:t>Key Point:</a:t>
          </a:r>
          <a:r>
            <a:rPr lang="en-US" sz="1100" b="1" i="0" u="none" strike="noStrike" baseline="0">
              <a:solidFill>
                <a:srgbClr val="000000"/>
              </a:solidFill>
              <a:latin typeface="Calibri"/>
              <a:cs typeface="Calibri"/>
            </a:rPr>
            <a:t> </a:t>
          </a:r>
          <a:r>
            <a:rPr lang="en-US" sz="1100" b="0" i="0" u="none" strike="noStrike" baseline="0">
              <a:solidFill>
                <a:srgbClr val="000000"/>
              </a:solidFill>
              <a:latin typeface="Calibri"/>
              <a:cs typeface="Calibri"/>
            </a:rPr>
            <a:t>The child is a not student if she doesn’t attend school full-time during at least five months of the year.</a:t>
          </a:r>
          <a:r>
            <a:rPr lang="en-US" sz="1100" b="1"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1</xdr:col>
      <xdr:colOff>57150</xdr:colOff>
      <xdr:row>154</xdr:row>
      <xdr:rowOff>133350</xdr:rowOff>
    </xdr:from>
    <xdr:to>
      <xdr:col>9</xdr:col>
      <xdr:colOff>552450</xdr:colOff>
      <xdr:row>199</xdr:row>
      <xdr:rowOff>9525</xdr:rowOff>
    </xdr:to>
    <xdr:sp macro="" textlink="">
      <xdr:nvSpPr>
        <xdr:cNvPr id="8" name="TextBox 7">
          <a:extLst>
            <a:ext uri="{FF2B5EF4-FFF2-40B4-BE49-F238E27FC236}">
              <a16:creationId xmlns:a16="http://schemas.microsoft.com/office/drawing/2014/main" id="{6FC32AE6-A09E-BF23-3E63-5945199408ED}"/>
            </a:ext>
          </a:extLst>
        </xdr:cNvPr>
        <xdr:cNvSpPr txBox="1"/>
      </xdr:nvSpPr>
      <xdr:spPr>
        <a:xfrm>
          <a:off x="800100" y="29003625"/>
          <a:ext cx="7629525" cy="844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latin typeface="+mn-lt"/>
              <a:ea typeface="+mn-ea"/>
              <a:cs typeface="+mn-cs"/>
            </a:rPr>
            <a:t>Tax Diagnosis When Line 24 Is Over 50% (Meaning Child Provides Over Half of Own Support)</a:t>
          </a:r>
        </a:p>
        <a:p>
          <a:r>
            <a:rPr lang="en-US" sz="1100">
              <a:solidFill>
                <a:schemeClr val="dk1"/>
              </a:solidFill>
              <a:latin typeface="+mn-lt"/>
              <a:ea typeface="+mn-ea"/>
              <a:cs typeface="+mn-cs"/>
            </a:rPr>
            <a:t> </a:t>
          </a:r>
        </a:p>
        <a:p>
          <a:r>
            <a:rPr lang="en-US" sz="1100">
              <a:solidFill>
                <a:schemeClr val="dk1"/>
              </a:solidFill>
              <a:latin typeface="+mn-lt"/>
              <a:ea typeface="+mn-ea"/>
              <a:cs typeface="+mn-cs"/>
            </a:rPr>
            <a:t>When Line 24 shows that the child provides over half of her own support for the year, the child is not a dependent for that year. Therefore, the following tax conclusions apply. </a:t>
          </a:r>
        </a:p>
        <a:p>
          <a:r>
            <a:rPr lang="en-US" sz="1100" b="1">
              <a:solidFill>
                <a:schemeClr val="dk1"/>
              </a:solidFill>
              <a:latin typeface="+mn-lt"/>
              <a:ea typeface="+mn-ea"/>
              <a:cs typeface="+mn-cs"/>
            </a:rPr>
            <a:t>Personal Exemption:</a:t>
          </a:r>
          <a:r>
            <a:rPr lang="en-US" sz="1100">
              <a:solidFill>
                <a:schemeClr val="dk1"/>
              </a:solidFill>
              <a:latin typeface="+mn-lt"/>
              <a:ea typeface="+mn-ea"/>
              <a:cs typeface="+mn-cs"/>
            </a:rPr>
            <a:t> The child can claim a personal exemption deduction for herself on her own Form 1040. For 2007, the exemption deduction is $3,400; it will be slightly higher for 2008. The child cannot be claimed as a dependent on her parent’s Form 1040 or on anyone else’s return.</a:t>
          </a:r>
        </a:p>
        <a:p>
          <a:r>
            <a:rPr lang="en-US" sz="1100">
              <a:solidFill>
                <a:schemeClr val="dk1"/>
              </a:solidFill>
              <a:latin typeface="+mn-lt"/>
              <a:ea typeface="+mn-ea"/>
              <a:cs typeface="+mn-cs"/>
            </a:rPr>
            <a:t> </a:t>
          </a:r>
        </a:p>
        <a:p>
          <a:r>
            <a:rPr lang="en-US" sz="1100" b="1">
              <a:solidFill>
                <a:schemeClr val="dk1"/>
              </a:solidFill>
              <a:latin typeface="+mn-lt"/>
              <a:ea typeface="+mn-ea"/>
              <a:cs typeface="+mn-cs"/>
            </a:rPr>
            <a:t>Standard Deduction:</a:t>
          </a:r>
          <a:r>
            <a:rPr lang="en-US" sz="1100">
              <a:solidFill>
                <a:schemeClr val="dk1"/>
              </a:solidFill>
              <a:latin typeface="+mn-lt"/>
              <a:ea typeface="+mn-ea"/>
              <a:cs typeface="+mn-cs"/>
            </a:rPr>
            <a:t> The child can claim a full standard deduction on her own Form 1040. For 2007, the standard deduction for a single taxpayer is $5,350; it will be slightly higher for 2008.</a:t>
          </a:r>
        </a:p>
        <a:p>
          <a:r>
            <a:rPr lang="en-US" sz="1100">
              <a:solidFill>
                <a:schemeClr val="dk1"/>
              </a:solidFill>
              <a:latin typeface="+mn-lt"/>
              <a:ea typeface="+mn-ea"/>
              <a:cs typeface="+mn-cs"/>
            </a:rPr>
            <a:t> </a:t>
          </a:r>
        </a:p>
        <a:p>
          <a:r>
            <a:rPr lang="en-US" sz="1100">
              <a:solidFill>
                <a:schemeClr val="dk1"/>
              </a:solidFill>
              <a:latin typeface="+mn-lt"/>
              <a:ea typeface="+mn-ea"/>
              <a:cs typeface="+mn-cs"/>
            </a:rPr>
            <a:t>When the child is not a dependent, the following Kiddie Tax conclusions will generally apply for the year. </a:t>
          </a:r>
        </a:p>
        <a:p>
          <a:r>
            <a:rPr lang="en-US" sz="1100">
              <a:solidFill>
                <a:schemeClr val="dk1"/>
              </a:solidFill>
              <a:latin typeface="+mn-lt"/>
              <a:ea typeface="+mn-ea"/>
              <a:cs typeface="+mn-cs"/>
            </a:rPr>
            <a:t> </a:t>
          </a:r>
        </a:p>
        <a:p>
          <a:r>
            <a:rPr lang="en-US" sz="1100" b="1">
              <a:solidFill>
                <a:schemeClr val="dk1"/>
              </a:solidFill>
              <a:latin typeface="+mn-lt"/>
              <a:ea typeface="+mn-ea"/>
              <a:cs typeface="+mn-cs"/>
            </a:rPr>
            <a:t>Age 17 or Younger:</a:t>
          </a:r>
          <a:r>
            <a:rPr lang="en-US" sz="1100">
              <a:solidFill>
                <a:schemeClr val="dk1"/>
              </a:solidFill>
              <a:latin typeface="+mn-lt"/>
              <a:ea typeface="+mn-ea"/>
              <a:cs typeface="+mn-cs"/>
            </a:rPr>
            <a:t> If the child is age 17 or younger at yearend, he will generally be hit with the Kiddie Tax if: (1) his unearned income exceeds the threshold and (2) he has positive taxable income after subtracting his personal exemption and standard deduction. For 2008, the unearned income threshold will probably be $1,800 (it is $1,700 for 2007). If the Kiddie Tax applies, part of the child’s ordinary investment income (including short-term capital gains) will be taxed at his parent’s marginal federal rate which can be as high as 35%. Ditto for unearned income that is not investment income (such as income from passively leasing assets to the parent’s business or income from a passive ownership interest in that business). Typically, part of the child’s long-term capital gains and qualified dividends will be taxed at a parental rate of 15%. However, it may be possible to take steps to shelter the child’s unearned income from tax. See the discussion of Kiddie Tax termination strategies and the interactive examples software. </a:t>
          </a:r>
        </a:p>
        <a:p>
          <a:r>
            <a:rPr lang="en-US" sz="1100">
              <a:solidFill>
                <a:schemeClr val="dk1"/>
              </a:solidFill>
              <a:latin typeface="+mn-lt"/>
              <a:ea typeface="+mn-ea"/>
              <a:cs typeface="+mn-cs"/>
            </a:rPr>
            <a:t> </a:t>
          </a:r>
        </a:p>
        <a:p>
          <a:r>
            <a:rPr lang="en-US" sz="1100" b="1">
              <a:solidFill>
                <a:schemeClr val="dk1"/>
              </a:solidFill>
              <a:latin typeface="+mn-lt"/>
              <a:ea typeface="+mn-ea"/>
              <a:cs typeface="+mn-cs"/>
            </a:rPr>
            <a:t>Age 18:</a:t>
          </a:r>
          <a:r>
            <a:rPr lang="en-US" sz="1100">
              <a:solidFill>
                <a:schemeClr val="dk1"/>
              </a:solidFill>
              <a:latin typeface="+mn-lt"/>
              <a:ea typeface="+mn-ea"/>
              <a:cs typeface="+mn-cs"/>
            </a:rPr>
            <a:t> The child will generally be hit with the Kiddie Tax if: (1) his unearned income exceeds the threshold and (2) he has positive taxable income after subtracting his personal exemption and standard deduction and (3) Line 25 of this calculator shows earned income equal to 50% or less of support. If Line 25 shows over 50%, the Kiddie Tax won’t apply. For 2008, the unearned income threshold will probably be $1,800 (it is $1,700 for 2007). If the Kiddie Tax applies, part of the child’s ordinary investment income (including short-term capital gains) will be taxed at his parent’s marginal federal rate which can be as high as 35%. Ditto for unearned income that is not investment income (such as income from passively leasing assets to the parent’s business or income from a passive ownership interest in that business). Typically, part of the child’s long-term capital gains and qualified dividends will be taxed at a parental rate of 15%. However, it may be possible to take steps to shelter the child’s unearned income from tax. See the discussion of Kiddie Tax termination strategies and the interactive examples software. </a:t>
          </a:r>
        </a:p>
        <a:p>
          <a:r>
            <a:rPr lang="en-US" sz="1100" b="1">
              <a:solidFill>
                <a:schemeClr val="dk1"/>
              </a:solidFill>
              <a:latin typeface="+mn-lt"/>
              <a:ea typeface="+mn-ea"/>
              <a:cs typeface="+mn-cs"/>
            </a:rPr>
            <a:t>Age 19-23 and Student:</a:t>
          </a:r>
          <a:r>
            <a:rPr lang="en-US" sz="1100">
              <a:solidFill>
                <a:schemeClr val="dk1"/>
              </a:solidFill>
              <a:latin typeface="+mn-lt"/>
              <a:ea typeface="+mn-ea"/>
              <a:cs typeface="+mn-cs"/>
            </a:rPr>
            <a:t> The child will generally be hit with the Kiddie Tax if: (1) her unearned income exceeds the threshold and (2) she has positive taxable income after subtracting her personal exemption and standard deduction and (3) Line 25 of this calculator shows earned income equal to 50% or less of support. If Line 25 shows over 50%, the Kiddie Tax won’t apply. For 2008, the unearned income threshold will probably be $1,800 (it is $1,700 for 2007). If the Kiddie Tax applies, part of the child’s ordinary investment income (including short-term capital gains) will be taxed at her parent’s marginal federal rate which can be as high as 35%. Ditto for unearned income that is not investment income (such as income from passively leasing assets to the parent’s business or income from a passive ownership interest in that business). Typically, part of the child’s long-term capital gains and qualified dividends will be taxed at a parental rate of 15%. However, it may be possible to take steps to shelter the child’s unearned income from tax. See the discussion of Kiddie Tax termination strategies and the interactive examples software. </a:t>
          </a:r>
        </a:p>
        <a:p>
          <a:r>
            <a:rPr lang="en-US" sz="1100">
              <a:solidFill>
                <a:schemeClr val="dk1"/>
              </a:solidFill>
              <a:latin typeface="+mn-lt"/>
              <a:ea typeface="+mn-ea"/>
              <a:cs typeface="+mn-cs"/>
            </a:rPr>
            <a:t> </a:t>
          </a:r>
        </a:p>
        <a:p>
          <a:r>
            <a:rPr lang="en-CA" sz="1100" i="1">
              <a:solidFill>
                <a:schemeClr val="dk1"/>
              </a:solidFill>
              <a:latin typeface="+mn-lt"/>
              <a:ea typeface="+mn-ea"/>
              <a:cs typeface="+mn-cs"/>
            </a:rPr>
            <a:t>Key Point:</a:t>
          </a:r>
          <a:r>
            <a:rPr lang="en-CA" sz="1100" b="1">
              <a:solidFill>
                <a:schemeClr val="dk1"/>
              </a:solidFill>
              <a:latin typeface="+mn-lt"/>
              <a:ea typeface="+mn-ea"/>
              <a:cs typeface="+mn-cs"/>
            </a:rPr>
            <a:t> </a:t>
          </a:r>
          <a:r>
            <a:rPr lang="en-CA" sz="1100">
              <a:solidFill>
                <a:schemeClr val="dk1"/>
              </a:solidFill>
              <a:latin typeface="+mn-lt"/>
              <a:ea typeface="+mn-ea"/>
              <a:cs typeface="+mn-cs"/>
            </a:rPr>
            <a:t>The child is a student if she attends school full-time during at least five months of the year.</a:t>
          </a:r>
          <a:r>
            <a:rPr lang="en-CA" sz="1100" b="1">
              <a:solidFill>
                <a:schemeClr val="dk1"/>
              </a:solidFill>
              <a:latin typeface="+mn-lt"/>
              <a:ea typeface="+mn-ea"/>
              <a:cs typeface="+mn-cs"/>
            </a:rPr>
            <a:t> </a:t>
          </a:r>
          <a:endParaRPr lang="en-CA"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b="1">
              <a:solidFill>
                <a:schemeClr val="dk1"/>
              </a:solidFill>
              <a:latin typeface="+mn-lt"/>
              <a:ea typeface="+mn-ea"/>
              <a:cs typeface="+mn-cs"/>
            </a:rPr>
            <a:t>Age 19-23 and Not Student:</a:t>
          </a:r>
          <a:r>
            <a:rPr lang="en-US" sz="1100">
              <a:solidFill>
                <a:schemeClr val="dk1"/>
              </a:solidFill>
              <a:latin typeface="+mn-lt"/>
              <a:ea typeface="+mn-ea"/>
              <a:cs typeface="+mn-cs"/>
            </a:rPr>
            <a:t> If the child is age 19-23 and not a student for the year, the Kiddie Tax cannot apply for that year. </a:t>
          </a:r>
        </a:p>
        <a:p>
          <a:r>
            <a:rPr lang="en-US" sz="1100">
              <a:solidFill>
                <a:schemeClr val="dk1"/>
              </a:solidFill>
              <a:latin typeface="+mn-lt"/>
              <a:ea typeface="+mn-ea"/>
              <a:cs typeface="+mn-cs"/>
            </a:rPr>
            <a:t> </a:t>
          </a:r>
        </a:p>
        <a:p>
          <a:r>
            <a:rPr lang="en-CA" sz="1100" i="1">
              <a:solidFill>
                <a:schemeClr val="dk1"/>
              </a:solidFill>
              <a:latin typeface="+mn-lt"/>
              <a:ea typeface="+mn-ea"/>
              <a:cs typeface="+mn-cs"/>
            </a:rPr>
            <a:t>Key Point:</a:t>
          </a:r>
          <a:r>
            <a:rPr lang="en-CA" sz="1100" b="1">
              <a:solidFill>
                <a:schemeClr val="dk1"/>
              </a:solidFill>
              <a:latin typeface="+mn-lt"/>
              <a:ea typeface="+mn-ea"/>
              <a:cs typeface="+mn-cs"/>
            </a:rPr>
            <a:t> </a:t>
          </a:r>
          <a:r>
            <a:rPr lang="en-CA" sz="1100">
              <a:solidFill>
                <a:schemeClr val="dk1"/>
              </a:solidFill>
              <a:latin typeface="+mn-lt"/>
              <a:ea typeface="+mn-ea"/>
              <a:cs typeface="+mn-cs"/>
            </a:rPr>
            <a:t>The child is a not student if he doesn’t attend school full-time during at least five months of the year.</a:t>
          </a:r>
          <a:r>
            <a:rPr lang="en-CA" sz="1100" b="1">
              <a:solidFill>
                <a:schemeClr val="dk1"/>
              </a:solidFill>
              <a:latin typeface="+mn-lt"/>
              <a:ea typeface="+mn-ea"/>
              <a:cs typeface="+mn-cs"/>
            </a:rPr>
            <a:t> </a:t>
          </a:r>
          <a:endParaRPr lang="en-CA" sz="1100">
            <a:solidFill>
              <a:schemeClr val="dk1"/>
            </a:solidFill>
            <a:latin typeface="+mn-lt"/>
            <a:ea typeface="+mn-ea"/>
            <a:cs typeface="+mn-cs"/>
          </a:endParaRPr>
        </a:p>
        <a:p>
          <a:endParaRPr lang="en-US" sz="1100"/>
        </a:p>
      </xdr:txBody>
    </xdr:sp>
    <xdr:clientData/>
  </xdr:twoCellAnchor>
  <xdr:twoCellAnchor>
    <xdr:from>
      <xdr:col>1</xdr:col>
      <xdr:colOff>28575</xdr:colOff>
      <xdr:row>199</xdr:row>
      <xdr:rowOff>142875</xdr:rowOff>
    </xdr:from>
    <xdr:to>
      <xdr:col>10</xdr:col>
      <xdr:colOff>9525</xdr:colOff>
      <xdr:row>297</xdr:row>
      <xdr:rowOff>66675</xdr:rowOff>
    </xdr:to>
    <xdr:sp macro="" textlink="">
      <xdr:nvSpPr>
        <xdr:cNvPr id="9" name="TextBox 8">
          <a:extLst>
            <a:ext uri="{FF2B5EF4-FFF2-40B4-BE49-F238E27FC236}">
              <a16:creationId xmlns:a16="http://schemas.microsoft.com/office/drawing/2014/main" id="{8E885A28-7B92-6471-15FC-046D6356F659}"/>
            </a:ext>
          </a:extLst>
        </xdr:cNvPr>
        <xdr:cNvSpPr txBox="1"/>
      </xdr:nvSpPr>
      <xdr:spPr>
        <a:xfrm>
          <a:off x="771525" y="38147625"/>
          <a:ext cx="7724775" cy="1859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latin typeface="+mn-lt"/>
              <a:ea typeface="+mn-ea"/>
              <a:cs typeface="+mn-cs"/>
            </a:rPr>
            <a:t>CLIENT LETTER ON THE KIDDIE TAX THREAT</a:t>
          </a:r>
        </a:p>
        <a:p>
          <a:r>
            <a:rPr lang="en-US" sz="1100">
              <a:solidFill>
                <a:schemeClr val="dk1"/>
              </a:solidFill>
              <a:latin typeface="+mn-lt"/>
              <a:ea typeface="+mn-ea"/>
              <a:cs typeface="+mn-cs"/>
            </a:rPr>
            <a:t> </a:t>
          </a:r>
        </a:p>
        <a:p>
          <a:r>
            <a:rPr lang="en-US" sz="1100">
              <a:solidFill>
                <a:schemeClr val="dk1"/>
              </a:solidFill>
              <a:latin typeface="+mn-lt"/>
              <a:ea typeface="+mn-ea"/>
              <a:cs typeface="+mn-cs"/>
            </a:rPr>
            <a:t>Dear Client: </a:t>
          </a:r>
        </a:p>
        <a:p>
          <a:r>
            <a:rPr lang="en-US" sz="1100">
              <a:solidFill>
                <a:schemeClr val="dk1"/>
              </a:solidFill>
              <a:latin typeface="+mn-lt"/>
              <a:ea typeface="+mn-ea"/>
              <a:cs typeface="+mn-cs"/>
            </a:rPr>
            <a:t> </a:t>
          </a:r>
        </a:p>
        <a:p>
          <a:r>
            <a:rPr lang="en-US" sz="1100">
              <a:solidFill>
                <a:schemeClr val="dk1"/>
              </a:solidFill>
              <a:latin typeface="+mn-lt"/>
              <a:ea typeface="+mn-ea"/>
              <a:cs typeface="+mn-cs"/>
            </a:rPr>
            <a:t>Years ago, Congress came up with the anti-taxpayer concept known as the Kiddie Tax. It’s intended to discourage high-bracket parents from shifting taxable income (especially from investments) to their lower-bracket children in order to reduce the family’s combined federal income tax bills. Under the Kiddie Tax rules, an affected child’s unearned income items (such as interest, dividends, and capital gains) are taxed at the parent’s higher rates instead of at the child’s lower rates. </a:t>
          </a:r>
        </a:p>
        <a:p>
          <a:r>
            <a:rPr lang="en-US" sz="1100">
              <a:solidFill>
                <a:schemeClr val="dk1"/>
              </a:solidFill>
              <a:latin typeface="+mn-lt"/>
              <a:ea typeface="+mn-ea"/>
              <a:cs typeface="+mn-cs"/>
            </a:rPr>
            <a:t> </a:t>
          </a:r>
        </a:p>
        <a:p>
          <a:r>
            <a:rPr lang="en-US" sz="1100" b="1">
              <a:solidFill>
                <a:schemeClr val="dk1"/>
              </a:solidFill>
              <a:latin typeface="+mn-lt"/>
              <a:ea typeface="+mn-ea"/>
              <a:cs typeface="+mn-cs"/>
            </a:rPr>
            <a:t>Example:</a:t>
          </a:r>
          <a:r>
            <a:rPr lang="en-US" sz="1100">
              <a:solidFill>
                <a:schemeClr val="dk1"/>
              </a:solidFill>
              <a:latin typeface="+mn-lt"/>
              <a:ea typeface="+mn-ea"/>
              <a:cs typeface="+mn-cs"/>
            </a:rPr>
            <a:t> Joe is a high-bracket individual. He would like to make cash gifts to his child so she could invest the money in things like stocks, T-Bills and mutual funds. Then she could pay federal income taxes on the resulting investment income at only 10% or 15% or even less on long-term capital gains and dividends. In contrast, Joe’s federal tax rate on ordinary income from investments could be as high as 35%. His tax rate on long-term capital gains and dividends is 15%. So Joe has a great idea here! Unfortunately, the Kiddie Tax rules are intended to stymie Joe’s strategy by taxing his child’s investment income at Joe’s higher marginal rates. </a:t>
          </a:r>
        </a:p>
        <a:p>
          <a:r>
            <a:rPr lang="en-US" sz="1100">
              <a:solidFill>
                <a:schemeClr val="dk1"/>
              </a:solidFill>
              <a:latin typeface="+mn-lt"/>
              <a:ea typeface="+mn-ea"/>
              <a:cs typeface="+mn-cs"/>
            </a:rPr>
            <a:t> </a:t>
          </a:r>
        </a:p>
        <a:p>
          <a:r>
            <a:rPr lang="en-US" sz="1100">
              <a:solidFill>
                <a:schemeClr val="dk1"/>
              </a:solidFill>
              <a:latin typeface="+mn-lt"/>
              <a:ea typeface="+mn-ea"/>
              <a:cs typeface="+mn-cs"/>
            </a:rPr>
            <a:t>A parent may also try to take advantage of her child’s lower tax rates by using a custodial account or trust to accumulate money intended to help cover the child’s future college costs. The Kiddie Tax can also threaten these arrangements by taxing investment income generated by the account or trust at the parent’s higher rates instead of at the child’s lower rates. Not good! Even worse, the Kiddie Tax rules have become a moving target due to unfavorable law changes in 2006 and 2007. </a:t>
          </a:r>
        </a:p>
        <a:p>
          <a:r>
            <a:rPr lang="en-US" sz="1100">
              <a:solidFill>
                <a:schemeClr val="dk1"/>
              </a:solidFill>
              <a:latin typeface="+mn-lt"/>
              <a:ea typeface="+mn-ea"/>
              <a:cs typeface="+mn-cs"/>
            </a:rPr>
            <a:t> </a:t>
          </a:r>
        </a:p>
        <a:p>
          <a:r>
            <a:rPr lang="en-US" sz="1100">
              <a:solidFill>
                <a:schemeClr val="dk1"/>
              </a:solidFill>
              <a:latin typeface="+mn-lt"/>
              <a:ea typeface="+mn-ea"/>
              <a:cs typeface="+mn-cs"/>
            </a:rPr>
            <a:t>Thankfully, there are strategies to avoid or minimize the Kiddie Tax. Before mentioning some of them, let’s first cover a bit more background information on how the Kiddie Tax works. </a:t>
          </a:r>
        </a:p>
        <a:p>
          <a:r>
            <a:rPr lang="en-US" sz="1100">
              <a:solidFill>
                <a:schemeClr val="dk1"/>
              </a:solidFill>
              <a:latin typeface="+mn-lt"/>
              <a:ea typeface="+mn-ea"/>
              <a:cs typeface="+mn-cs"/>
            </a:rPr>
            <a:t> </a:t>
          </a:r>
        </a:p>
        <a:p>
          <a:r>
            <a:rPr lang="en-US" sz="1100" b="1">
              <a:solidFill>
                <a:schemeClr val="dk1"/>
              </a:solidFill>
              <a:latin typeface="+mn-lt"/>
              <a:ea typeface="+mn-ea"/>
              <a:cs typeface="+mn-cs"/>
            </a:rPr>
            <a:t>Your Child’s Age Is the Key Factor </a:t>
          </a:r>
        </a:p>
        <a:p>
          <a:r>
            <a:rPr lang="en-US" sz="1100">
              <a:solidFill>
                <a:schemeClr val="dk1"/>
              </a:solidFill>
              <a:latin typeface="+mn-lt"/>
              <a:ea typeface="+mn-ea"/>
              <a:cs typeface="+mn-cs"/>
            </a:rPr>
            <a:t> </a:t>
          </a:r>
        </a:p>
        <a:p>
          <a:r>
            <a:rPr lang="en-US" sz="1100" b="1">
              <a:solidFill>
                <a:schemeClr val="dk1"/>
              </a:solidFill>
              <a:latin typeface="+mn-lt"/>
              <a:ea typeface="+mn-ea"/>
              <a:cs typeface="+mn-cs"/>
            </a:rPr>
            <a:t>Old Rule:</a:t>
          </a:r>
          <a:r>
            <a:rPr lang="en-US" sz="1100">
              <a:solidFill>
                <a:schemeClr val="dk1"/>
              </a:solidFill>
              <a:latin typeface="+mn-lt"/>
              <a:ea typeface="+mn-ea"/>
              <a:cs typeface="+mn-cs"/>
            </a:rPr>
            <a:t> Before 2006, the Kiddie Tax only applied to years when a child was under age 14 at yearend. So if your child was age 14 or older at yearend, the Kiddie Tax did not apply for that year or any subsequent year. </a:t>
          </a:r>
        </a:p>
        <a:p>
          <a:r>
            <a:rPr lang="en-US" sz="1100">
              <a:solidFill>
                <a:schemeClr val="dk1"/>
              </a:solidFill>
              <a:latin typeface="+mn-lt"/>
              <a:ea typeface="+mn-ea"/>
              <a:cs typeface="+mn-cs"/>
            </a:rPr>
            <a:t> </a:t>
          </a:r>
        </a:p>
        <a:p>
          <a:r>
            <a:rPr lang="en-US" sz="1100" b="1">
              <a:solidFill>
                <a:schemeClr val="dk1"/>
              </a:solidFill>
              <a:latin typeface="+mn-lt"/>
              <a:ea typeface="+mn-ea"/>
              <a:cs typeface="+mn-cs"/>
            </a:rPr>
            <a:t>Not-So-Old Rule:</a:t>
          </a:r>
          <a:r>
            <a:rPr lang="en-US" sz="1100">
              <a:solidFill>
                <a:schemeClr val="dk1"/>
              </a:solidFill>
              <a:latin typeface="+mn-lt"/>
              <a:ea typeface="+mn-ea"/>
              <a:cs typeface="+mn-cs"/>
            </a:rPr>
            <a:t> For 2006 and 2007, Congress changed the magic age to 18. So if your child is age 18 or older at yearend, the Kiddie Tax does not apply. However, this not-so-old rule will cease to apply after 2007. </a:t>
          </a:r>
        </a:p>
        <a:p>
          <a:r>
            <a:rPr lang="en-US" sz="1100">
              <a:solidFill>
                <a:schemeClr val="dk1"/>
              </a:solidFill>
              <a:latin typeface="+mn-lt"/>
              <a:ea typeface="+mn-ea"/>
              <a:cs typeface="+mn-cs"/>
            </a:rPr>
            <a:t> </a:t>
          </a:r>
        </a:p>
        <a:p>
          <a:r>
            <a:rPr lang="en-US" sz="1100" b="1">
              <a:solidFill>
                <a:schemeClr val="dk1"/>
              </a:solidFill>
              <a:latin typeface="+mn-lt"/>
              <a:ea typeface="+mn-ea"/>
              <a:cs typeface="+mn-cs"/>
            </a:rPr>
            <a:t>New Rule:</a:t>
          </a:r>
          <a:r>
            <a:rPr lang="en-US" sz="1100">
              <a:solidFill>
                <a:schemeClr val="dk1"/>
              </a:solidFill>
              <a:latin typeface="+mn-lt"/>
              <a:ea typeface="+mn-ea"/>
              <a:cs typeface="+mn-cs"/>
            </a:rPr>
            <a:t> For 2008 and beyond, Congress changed the landscape yet again. Starting in 2008, the Kiddie Tax can potentially come into play until the year during which your child turns age 24. Put another way, the Kiddie Tax will never apply to a child who is age 24 or older at yearend. For a child who is age 19-23 at yearend, the Kiddie Tax can only apply if she is a student for that year.</a:t>
          </a:r>
        </a:p>
        <a:p>
          <a:r>
            <a:rPr lang="en-US" sz="1100">
              <a:solidFill>
                <a:schemeClr val="dk1"/>
              </a:solidFill>
              <a:latin typeface="+mn-lt"/>
              <a:ea typeface="+mn-ea"/>
              <a:cs typeface="+mn-cs"/>
            </a:rPr>
            <a:t> </a:t>
          </a:r>
        </a:p>
        <a:p>
          <a:r>
            <a:rPr lang="en-US" sz="1100" b="1">
              <a:solidFill>
                <a:schemeClr val="dk1"/>
              </a:solidFill>
              <a:latin typeface="+mn-lt"/>
              <a:ea typeface="+mn-ea"/>
              <a:cs typeface="+mn-cs"/>
            </a:rPr>
            <a:t>Important Point:</a:t>
          </a:r>
          <a:r>
            <a:rPr lang="en-US" sz="1100">
              <a:solidFill>
                <a:schemeClr val="dk1"/>
              </a:solidFill>
              <a:latin typeface="+mn-lt"/>
              <a:ea typeface="+mn-ea"/>
              <a:cs typeface="+mn-cs"/>
            </a:rPr>
            <a:t> Remember that the Kiddie Tax can only hit so-called unearned income of an affected child. This generally means ordinary income and capital gains from stocks, mutual funds, bonds, CDs, and other income-producing assets that are considered to be owned by your child for federal income tax purposes. Earned income from your child’s jobs or self-employment activities will always be Kiddie-Tax-exempt. </a:t>
          </a:r>
        </a:p>
        <a:p>
          <a:r>
            <a:rPr lang="en-US" sz="1100">
              <a:solidFill>
                <a:schemeClr val="dk1"/>
              </a:solidFill>
              <a:latin typeface="+mn-lt"/>
              <a:ea typeface="+mn-ea"/>
              <a:cs typeface="+mn-cs"/>
            </a:rPr>
            <a:t> </a:t>
          </a:r>
        </a:p>
        <a:p>
          <a:r>
            <a:rPr lang="en-US" sz="1100" b="1">
              <a:solidFill>
                <a:schemeClr val="dk1"/>
              </a:solidFill>
              <a:latin typeface="+mn-lt"/>
              <a:ea typeface="+mn-ea"/>
              <a:cs typeface="+mn-cs"/>
            </a:rPr>
            <a:t>Kiddie Tax Rules for 2008 and Beyond</a:t>
          </a:r>
        </a:p>
        <a:p>
          <a:r>
            <a:rPr lang="en-US" sz="1100">
              <a:solidFill>
                <a:schemeClr val="dk1"/>
              </a:solidFill>
              <a:latin typeface="+mn-lt"/>
              <a:ea typeface="+mn-ea"/>
              <a:cs typeface="+mn-cs"/>
            </a:rPr>
            <a:t>If your child is under age 24</a:t>
          </a:r>
          <a:r>
            <a:rPr lang="en-US" sz="1100" i="1">
              <a:solidFill>
                <a:schemeClr val="dk1"/>
              </a:solidFill>
              <a:latin typeface="+mn-lt"/>
              <a:ea typeface="+mn-ea"/>
              <a:cs typeface="+mn-cs"/>
            </a:rPr>
            <a:t> </a:t>
          </a:r>
          <a:r>
            <a:rPr lang="en-US" sz="1100">
              <a:solidFill>
                <a:schemeClr val="dk1"/>
              </a:solidFill>
              <a:latin typeface="+mn-lt"/>
              <a:ea typeface="+mn-ea"/>
              <a:cs typeface="+mn-cs"/>
            </a:rPr>
            <a:t>as of yearend, some (not all) of his unearned income</a:t>
          </a:r>
          <a:r>
            <a:rPr lang="en-US" sz="1100" i="1">
              <a:solidFill>
                <a:schemeClr val="dk1"/>
              </a:solidFill>
              <a:latin typeface="+mn-lt"/>
              <a:ea typeface="+mn-ea"/>
              <a:cs typeface="+mn-cs"/>
            </a:rPr>
            <a:t> </a:t>
          </a:r>
          <a:r>
            <a:rPr lang="en-US" sz="1100">
              <a:solidFill>
                <a:schemeClr val="dk1"/>
              </a:solidFill>
              <a:latin typeface="+mn-lt"/>
              <a:ea typeface="+mn-ea"/>
              <a:cs typeface="+mn-cs"/>
            </a:rPr>
            <a:t>(typically income from investments) for that year might (not necessarily must) be taxed at your higher marginal federal income tax rates. To be precise, the Kiddie Tax is an issue for 2008 and beyond only when all three of the following requirements are met for the year in question.</a:t>
          </a:r>
        </a:p>
        <a:p>
          <a:r>
            <a:rPr lang="en-US" sz="1100">
              <a:solidFill>
                <a:schemeClr val="dk1"/>
              </a:solidFill>
              <a:latin typeface="+mn-lt"/>
              <a:ea typeface="+mn-ea"/>
              <a:cs typeface="+mn-cs"/>
            </a:rPr>
            <a:t> </a:t>
          </a:r>
        </a:p>
        <a:p>
          <a:r>
            <a:rPr lang="en-US" sz="1100" b="1">
              <a:solidFill>
                <a:schemeClr val="dk1"/>
              </a:solidFill>
              <a:latin typeface="+mn-lt"/>
              <a:ea typeface="+mn-ea"/>
              <a:cs typeface="+mn-cs"/>
            </a:rPr>
            <a:t>Requirement 1:</a:t>
          </a:r>
          <a:r>
            <a:rPr lang="en-US" sz="1100">
              <a:solidFill>
                <a:schemeClr val="dk1"/>
              </a:solidFill>
              <a:latin typeface="+mn-lt"/>
              <a:ea typeface="+mn-ea"/>
              <a:cs typeface="+mn-cs"/>
            </a:rPr>
            <a:t> Your child doesn’t file a joint return for the year.</a:t>
          </a:r>
        </a:p>
        <a:p>
          <a:r>
            <a:rPr lang="en-US" sz="1100">
              <a:solidFill>
                <a:schemeClr val="dk1"/>
              </a:solidFill>
              <a:latin typeface="+mn-lt"/>
              <a:ea typeface="+mn-ea"/>
              <a:cs typeface="+mn-cs"/>
            </a:rPr>
            <a:t> </a:t>
          </a:r>
        </a:p>
        <a:p>
          <a:r>
            <a:rPr lang="en-US" sz="1100" b="1">
              <a:solidFill>
                <a:schemeClr val="dk1"/>
              </a:solidFill>
              <a:latin typeface="+mn-lt"/>
              <a:ea typeface="+mn-ea"/>
              <a:cs typeface="+mn-cs"/>
            </a:rPr>
            <a:t>Requirement 2:</a:t>
          </a:r>
          <a:r>
            <a:rPr lang="en-US" sz="1100">
              <a:solidFill>
                <a:schemeClr val="dk1"/>
              </a:solidFill>
              <a:latin typeface="+mn-lt"/>
              <a:ea typeface="+mn-ea"/>
              <a:cs typeface="+mn-cs"/>
            </a:rPr>
            <a:t> Your child’s unearned income for the year exceeds the threshold for that year, and the child has positive taxable income after subtracting applicable writeoffs (such as the standard deduction). The unearned income threshold for 2008 will probably be $1,800 (compared to $1,700 for 2007). If the threshold is not exceeded, the Kiddie Tax simply doesn’t apply for that year. If the threshold is exceeded, only unearned income in excess of the threshold can be hit with the Kiddie Tax. Finally, the Kiddie Tax can never hit an amount that exceeds your child’s taxable income for the year (after subtracting any writeoffs she is entitled to deduct on her return). </a:t>
          </a:r>
        </a:p>
        <a:p>
          <a:r>
            <a:rPr lang="en-US" sz="1100">
              <a:solidFill>
                <a:schemeClr val="dk1"/>
              </a:solidFill>
              <a:latin typeface="+mn-lt"/>
              <a:ea typeface="+mn-ea"/>
              <a:cs typeface="+mn-cs"/>
            </a:rPr>
            <a:t> </a:t>
          </a:r>
        </a:p>
        <a:p>
          <a:r>
            <a:rPr lang="en-US" sz="1100" b="1">
              <a:solidFill>
                <a:schemeClr val="dk1"/>
              </a:solidFill>
              <a:latin typeface="+mn-lt"/>
              <a:ea typeface="+mn-ea"/>
              <a:cs typeface="+mn-cs"/>
            </a:rPr>
            <a:t>Requirement 3:</a:t>
          </a:r>
          <a:r>
            <a:rPr lang="en-US" sz="1100">
              <a:solidFill>
                <a:schemeClr val="dk1"/>
              </a:solidFill>
              <a:latin typeface="+mn-lt"/>
              <a:ea typeface="+mn-ea"/>
              <a:cs typeface="+mn-cs"/>
            </a:rPr>
            <a:t> Your child falls under one of the affected age rules due to his age at yearend and other factors. There are three affected age rules. </a:t>
          </a:r>
        </a:p>
        <a:p>
          <a:r>
            <a:rPr lang="en-US" sz="1100">
              <a:solidFill>
                <a:schemeClr val="dk1"/>
              </a:solidFill>
              <a:latin typeface="+mn-lt"/>
              <a:ea typeface="+mn-ea"/>
              <a:cs typeface="+mn-cs"/>
            </a:rPr>
            <a:t> </a:t>
          </a:r>
        </a:p>
        <a:p>
          <a:r>
            <a:rPr lang="en-US" sz="1100" i="1">
              <a:solidFill>
                <a:schemeClr val="dk1"/>
              </a:solidFill>
              <a:latin typeface="+mn-lt"/>
              <a:ea typeface="+mn-ea"/>
              <a:cs typeface="+mn-cs"/>
            </a:rPr>
            <a:t>Age Rule 1 (Age 17 or Younger at Yearend): </a:t>
          </a:r>
          <a:r>
            <a:rPr lang="en-US" sz="1100">
              <a:solidFill>
                <a:schemeClr val="dk1"/>
              </a:solidFill>
              <a:latin typeface="+mn-lt"/>
              <a:ea typeface="+mn-ea"/>
              <a:cs typeface="+mn-cs"/>
            </a:rPr>
            <a:t>If your child has not reached age 18 at yearend, the Kiddie Tax will apply if the other two requirements are also met for the year. It makes no difference whether or not you claim the child as a dependent on your return. </a:t>
          </a:r>
        </a:p>
        <a:p>
          <a:r>
            <a:rPr lang="en-US" sz="1100">
              <a:solidFill>
                <a:schemeClr val="dk1"/>
              </a:solidFill>
              <a:latin typeface="+mn-lt"/>
              <a:ea typeface="+mn-ea"/>
              <a:cs typeface="+mn-cs"/>
            </a:rPr>
            <a:t> </a:t>
          </a:r>
        </a:p>
        <a:p>
          <a:r>
            <a:rPr lang="en-US" sz="1100" i="1">
              <a:solidFill>
                <a:schemeClr val="dk1"/>
              </a:solidFill>
              <a:latin typeface="+mn-lt"/>
              <a:ea typeface="+mn-ea"/>
              <a:cs typeface="+mn-cs"/>
            </a:rPr>
            <a:t>Age Rule 2 (Age 18 at Yearend): </a:t>
          </a:r>
          <a:r>
            <a:rPr lang="en-US" sz="1100">
              <a:solidFill>
                <a:schemeClr val="dk1"/>
              </a:solidFill>
              <a:latin typeface="+mn-lt"/>
              <a:ea typeface="+mn-ea"/>
              <a:cs typeface="+mn-cs"/>
            </a:rPr>
            <a:t>If your child is age 18 at yearend, and he doesn’t have </a:t>
          </a:r>
          <a:r>
            <a:rPr lang="en-US" sz="1100" i="1">
              <a:solidFill>
                <a:schemeClr val="dk1"/>
              </a:solidFill>
              <a:latin typeface="+mn-lt"/>
              <a:ea typeface="+mn-ea"/>
              <a:cs typeface="+mn-cs"/>
            </a:rPr>
            <a:t>earned</a:t>
          </a:r>
          <a:r>
            <a:rPr lang="en-US" sz="1100">
              <a:solidFill>
                <a:schemeClr val="dk1"/>
              </a:solidFill>
              <a:latin typeface="+mn-lt"/>
              <a:ea typeface="+mn-ea"/>
              <a:cs typeface="+mn-cs"/>
            </a:rPr>
            <a:t> income that exceeds half of his support, the Kiddie Tax will apply if the other two requirements are also met for the year. It makes no difference whether or not you claim the child as a dependent on your return. </a:t>
          </a:r>
        </a:p>
        <a:p>
          <a:r>
            <a:rPr lang="en-US" sz="1100">
              <a:solidFill>
                <a:schemeClr val="dk1"/>
              </a:solidFill>
              <a:latin typeface="+mn-lt"/>
              <a:ea typeface="+mn-ea"/>
              <a:cs typeface="+mn-cs"/>
            </a:rPr>
            <a:t> </a:t>
          </a:r>
        </a:p>
        <a:p>
          <a:r>
            <a:rPr lang="en-US" sz="1100" i="1">
              <a:solidFill>
                <a:schemeClr val="dk1"/>
              </a:solidFill>
              <a:latin typeface="+mn-lt"/>
              <a:ea typeface="+mn-ea"/>
              <a:cs typeface="+mn-cs"/>
            </a:rPr>
            <a:t>Age Rule 3 (Age 19-23 at Yearend and Student): </a:t>
          </a:r>
          <a:r>
            <a:rPr lang="en-US" sz="1100">
              <a:solidFill>
                <a:schemeClr val="dk1"/>
              </a:solidFill>
              <a:latin typeface="+mn-lt"/>
              <a:ea typeface="+mn-ea"/>
              <a:cs typeface="+mn-cs"/>
            </a:rPr>
            <a:t>If your child is age 19 through 23 at yearend and: (1) is a student and (2) doesn’t have </a:t>
          </a:r>
          <a:r>
            <a:rPr lang="en-US" sz="1100" i="1">
              <a:solidFill>
                <a:schemeClr val="dk1"/>
              </a:solidFill>
              <a:latin typeface="+mn-lt"/>
              <a:ea typeface="+mn-ea"/>
              <a:cs typeface="+mn-cs"/>
            </a:rPr>
            <a:t>earned</a:t>
          </a:r>
          <a:r>
            <a:rPr lang="en-US" sz="1100">
              <a:solidFill>
                <a:schemeClr val="dk1"/>
              </a:solidFill>
              <a:latin typeface="+mn-lt"/>
              <a:ea typeface="+mn-ea"/>
              <a:cs typeface="+mn-cs"/>
            </a:rPr>
            <a:t> income that exceeds half of her support, the Kiddie Tax will apply if the other two requirements are also met for the year. It makes no difference whether or not you claim the child as a dependent on your return. Your child is considered to be a student if she attends school full-time during at least five months of the year. </a:t>
          </a:r>
        </a:p>
        <a:p>
          <a:r>
            <a:rPr lang="en-US" sz="1100">
              <a:solidFill>
                <a:schemeClr val="dk1"/>
              </a:solidFill>
              <a:latin typeface="+mn-lt"/>
              <a:ea typeface="+mn-ea"/>
              <a:cs typeface="+mn-cs"/>
            </a:rPr>
            <a:t> </a:t>
          </a:r>
        </a:p>
        <a:p>
          <a:r>
            <a:rPr lang="en-US" sz="1100" b="1">
              <a:solidFill>
                <a:schemeClr val="dk1"/>
              </a:solidFill>
              <a:latin typeface="+mn-lt"/>
              <a:ea typeface="+mn-ea"/>
              <a:cs typeface="+mn-cs"/>
            </a:rPr>
            <a:t>Snapshot of Kiddie Tax Rules for 2008 and Beyond</a:t>
          </a:r>
        </a:p>
        <a:p>
          <a:r>
            <a:rPr lang="en-US" sz="1100">
              <a:solidFill>
                <a:schemeClr val="dk1"/>
              </a:solidFill>
              <a:latin typeface="+mn-lt"/>
              <a:ea typeface="+mn-ea"/>
              <a:cs typeface="+mn-cs"/>
            </a:rPr>
            <a:t> </a:t>
          </a:r>
        </a:p>
        <a:p>
          <a:r>
            <a:rPr lang="en-US" sz="1100" b="1">
              <a:solidFill>
                <a:schemeClr val="dk1"/>
              </a:solidFill>
              <a:latin typeface="+mn-lt"/>
              <a:ea typeface="+mn-ea"/>
              <a:cs typeface="+mn-cs"/>
            </a:rPr>
            <a:t>Only Hits Children Covered by Affected Age Rules:</a:t>
          </a:r>
          <a:r>
            <a:rPr lang="en-US" sz="1100">
              <a:solidFill>
                <a:schemeClr val="dk1"/>
              </a:solidFill>
              <a:latin typeface="+mn-lt"/>
              <a:ea typeface="+mn-ea"/>
              <a:cs typeface="+mn-cs"/>
            </a:rPr>
            <a:t> These three rules are a bit complicated, but they are explained earlier. </a:t>
          </a:r>
        </a:p>
        <a:p>
          <a:r>
            <a:rPr lang="en-US" sz="1100" b="1">
              <a:solidFill>
                <a:schemeClr val="dk1"/>
              </a:solidFill>
              <a:latin typeface="+mn-lt"/>
              <a:ea typeface="+mn-ea"/>
              <a:cs typeface="+mn-cs"/>
            </a:rPr>
            <a:t> </a:t>
          </a:r>
        </a:p>
        <a:p>
          <a:r>
            <a:rPr lang="en-US" sz="1100" b="1">
              <a:solidFill>
                <a:schemeClr val="dk1"/>
              </a:solidFill>
              <a:latin typeface="+mn-lt"/>
              <a:ea typeface="+mn-ea"/>
              <a:cs typeface="+mn-cs"/>
            </a:rPr>
            <a:t>Only Hits Unearned Income: </a:t>
          </a:r>
          <a:r>
            <a:rPr lang="en-US" sz="1100">
              <a:solidFill>
                <a:schemeClr val="dk1"/>
              </a:solidFill>
              <a:latin typeface="+mn-lt"/>
              <a:ea typeface="+mn-ea"/>
              <a:cs typeface="+mn-cs"/>
            </a:rPr>
            <a:t>The Kiddie Tax only applies to unearned income, typically from investments that are considered to be owned by your child for federal income tax purposes. Earned income (from your child’s jobs or self-employment activities) is always exempt from the Kiddie Tax--regardless of your child’ age. </a:t>
          </a:r>
        </a:p>
        <a:p>
          <a:r>
            <a:rPr lang="en-US" sz="1100">
              <a:solidFill>
                <a:schemeClr val="dk1"/>
              </a:solidFill>
              <a:latin typeface="+mn-lt"/>
              <a:ea typeface="+mn-ea"/>
              <a:cs typeface="+mn-cs"/>
            </a:rPr>
            <a:t> </a:t>
          </a:r>
        </a:p>
        <a:p>
          <a:r>
            <a:rPr lang="en-US" sz="1100" b="1">
              <a:solidFill>
                <a:schemeClr val="dk1"/>
              </a:solidFill>
              <a:latin typeface="+mn-lt"/>
              <a:ea typeface="+mn-ea"/>
              <a:cs typeface="+mn-cs"/>
            </a:rPr>
            <a:t>Only Hits Unearned Income When Annual Threshold Is Exceeded: </a:t>
          </a:r>
          <a:r>
            <a:rPr lang="en-US" sz="1100">
              <a:solidFill>
                <a:schemeClr val="dk1"/>
              </a:solidFill>
              <a:latin typeface="+mn-lt"/>
              <a:ea typeface="+mn-ea"/>
              <a:cs typeface="+mn-cs"/>
            </a:rPr>
            <a:t>For 2008, the unearned income threshold will probably be $1,800 (compared to $1,700 for 2007). </a:t>
          </a:r>
        </a:p>
        <a:p>
          <a:r>
            <a:rPr lang="en-US" sz="1100">
              <a:solidFill>
                <a:schemeClr val="dk1"/>
              </a:solidFill>
              <a:latin typeface="+mn-lt"/>
              <a:ea typeface="+mn-ea"/>
              <a:cs typeface="+mn-cs"/>
            </a:rPr>
            <a:t> </a:t>
          </a:r>
        </a:p>
        <a:p>
          <a:r>
            <a:rPr lang="en-US" sz="1100" b="1">
              <a:solidFill>
                <a:schemeClr val="dk1"/>
              </a:solidFill>
              <a:latin typeface="+mn-lt"/>
              <a:ea typeface="+mn-ea"/>
              <a:cs typeface="+mn-cs"/>
            </a:rPr>
            <a:t>Take Advantage of Kiddie Tax Avoidance Strategies</a:t>
          </a:r>
        </a:p>
        <a:p>
          <a:r>
            <a:rPr lang="en-US" sz="1100">
              <a:solidFill>
                <a:schemeClr val="dk1"/>
              </a:solidFill>
              <a:latin typeface="+mn-lt"/>
              <a:ea typeface="+mn-ea"/>
              <a:cs typeface="+mn-cs"/>
            </a:rPr>
            <a:t> </a:t>
          </a:r>
        </a:p>
        <a:p>
          <a:r>
            <a:rPr lang="en-US" sz="1100">
              <a:solidFill>
                <a:schemeClr val="dk1"/>
              </a:solidFill>
              <a:latin typeface="+mn-lt"/>
              <a:ea typeface="+mn-ea"/>
              <a:cs typeface="+mn-cs"/>
            </a:rPr>
            <a:t>When the Kiddie Tax bites, it can be painful to your family’s finances, especially when it bites year after year. The extra taxes can add up to a distressingly large figure, and they might even threaten your ability to pay for your child’s college. </a:t>
          </a:r>
        </a:p>
        <a:p>
          <a:r>
            <a:rPr lang="en-US" sz="1100">
              <a:solidFill>
                <a:schemeClr val="dk1"/>
              </a:solidFill>
              <a:latin typeface="+mn-lt"/>
              <a:ea typeface="+mn-ea"/>
              <a:cs typeface="+mn-cs"/>
            </a:rPr>
            <a:t> </a:t>
          </a:r>
        </a:p>
        <a:p>
          <a:r>
            <a:rPr lang="en-US" sz="1100">
              <a:solidFill>
                <a:schemeClr val="dk1"/>
              </a:solidFill>
              <a:latin typeface="+mn-lt"/>
              <a:ea typeface="+mn-ea"/>
              <a:cs typeface="+mn-cs"/>
            </a:rPr>
            <a:t>Fortunately, you don’t have to just sit there and be a helpless victim. You can fight back by planning ahead and using Kiddie Tax avoidance strategies. These strategies depend on investing your child’s money in assets that reduce or eliminate exposure to the Kiddie Tax and negotiating your way through loopholes in the tax law. Kiddie Tax avoidance strategies can include the following.</a:t>
          </a:r>
        </a:p>
        <a:p>
          <a:r>
            <a:rPr lang="en-US" sz="1100">
              <a:solidFill>
                <a:schemeClr val="dk1"/>
              </a:solidFill>
              <a:latin typeface="+mn-lt"/>
              <a:ea typeface="+mn-ea"/>
              <a:cs typeface="+mn-cs"/>
            </a:rPr>
            <a:t> </a:t>
          </a:r>
        </a:p>
        <a:p>
          <a:pPr rtl="0" fontAlgn="ctr"/>
          <a:r>
            <a:rPr lang="en-US" sz="1100">
              <a:solidFill>
                <a:schemeClr val="dk1"/>
              </a:solidFill>
              <a:latin typeface="+mn-lt"/>
              <a:ea typeface="+mn-ea"/>
              <a:cs typeface="+mn-cs"/>
            </a:rPr>
            <a:t>Investing your child’s money in growth stocks, tax-efficient mutual funds, life insurance products, tax-deferred annuities, Series EE U.S. Savings Bonds, zero coupon bonds, tax-exempt bonds, a Section 529 plan account, or a Coverdell education savings account. Used with precision, all of these can help quash the Kiddie Tax.</a:t>
          </a:r>
          <a:endParaRPr lang="en-US"/>
        </a:p>
        <a:p>
          <a:r>
            <a:rPr lang="en-US" sz="1100">
              <a:solidFill>
                <a:schemeClr val="dk1"/>
              </a:solidFill>
              <a:latin typeface="+mn-lt"/>
              <a:ea typeface="+mn-ea"/>
              <a:cs typeface="+mn-cs"/>
            </a:rPr>
            <a:t> </a:t>
          </a:r>
        </a:p>
        <a:p>
          <a:pPr rtl="0" fontAlgn="ctr"/>
          <a:r>
            <a:rPr lang="en-US" sz="1100">
              <a:solidFill>
                <a:schemeClr val="dk1"/>
              </a:solidFill>
              <a:latin typeface="+mn-lt"/>
              <a:ea typeface="+mn-ea"/>
              <a:cs typeface="+mn-cs"/>
            </a:rPr>
            <a:t>Fine tuning the amount of taxable income that your child must report in years when she is exposed to the Kiddie Tax.</a:t>
          </a:r>
          <a:endParaRPr lang="en-US"/>
        </a:p>
        <a:p>
          <a:r>
            <a:rPr lang="en-US" sz="1100">
              <a:solidFill>
                <a:schemeClr val="dk1"/>
              </a:solidFill>
              <a:latin typeface="+mn-lt"/>
              <a:ea typeface="+mn-ea"/>
              <a:cs typeface="+mn-cs"/>
            </a:rPr>
            <a:t> </a:t>
          </a:r>
        </a:p>
        <a:p>
          <a:pPr rtl="0" fontAlgn="ctr"/>
          <a:r>
            <a:rPr lang="en-US" sz="1100">
              <a:solidFill>
                <a:schemeClr val="dk1"/>
              </a:solidFill>
              <a:latin typeface="+mn-lt"/>
              <a:ea typeface="+mn-ea"/>
              <a:cs typeface="+mn-cs"/>
            </a:rPr>
            <a:t>Arranging for your child to have additional earned income. (If you’re a business owner, you may be able to hire your child which can create tax advantages for both you and him.)</a:t>
          </a:r>
          <a:endParaRPr lang="en-US"/>
        </a:p>
        <a:p>
          <a:r>
            <a:rPr lang="en-US" sz="1100">
              <a:solidFill>
                <a:schemeClr val="dk1"/>
              </a:solidFill>
              <a:latin typeface="+mn-lt"/>
              <a:ea typeface="+mn-ea"/>
              <a:cs typeface="+mn-cs"/>
            </a:rPr>
            <a:t> </a:t>
          </a:r>
        </a:p>
        <a:p>
          <a:r>
            <a:rPr lang="en-US" sz="1100">
              <a:solidFill>
                <a:schemeClr val="dk1"/>
              </a:solidFill>
              <a:latin typeface="+mn-lt"/>
              <a:ea typeface="+mn-ea"/>
              <a:cs typeface="+mn-cs"/>
            </a:rPr>
            <a:t> </a:t>
          </a:r>
        </a:p>
        <a:p>
          <a:pPr rtl="0" fontAlgn="ctr"/>
          <a:r>
            <a:rPr lang="en-US" sz="1100">
              <a:solidFill>
                <a:schemeClr val="dk1"/>
              </a:solidFill>
              <a:latin typeface="+mn-lt"/>
              <a:ea typeface="+mn-ea"/>
              <a:cs typeface="+mn-cs"/>
            </a:rPr>
            <a:t>Taking advantage of tax-law loopholes to claim education tax credits that can reduce or eliminate your child’s federal income tax bills even in years when she is hit with the Kiddie Tax. </a:t>
          </a:r>
          <a:endParaRPr lang="en-US"/>
        </a:p>
        <a:p>
          <a:r>
            <a:rPr lang="en-US" sz="1100">
              <a:solidFill>
                <a:schemeClr val="dk1"/>
              </a:solidFill>
              <a:latin typeface="+mn-lt"/>
              <a:ea typeface="+mn-ea"/>
              <a:cs typeface="+mn-cs"/>
            </a:rPr>
            <a:t> </a:t>
          </a:r>
        </a:p>
        <a:p>
          <a:r>
            <a:rPr lang="en-US" sz="1100" b="1">
              <a:solidFill>
                <a:schemeClr val="dk1"/>
              </a:solidFill>
              <a:latin typeface="+mn-lt"/>
              <a:ea typeface="+mn-ea"/>
              <a:cs typeface="+mn-cs"/>
            </a:rPr>
            <a:t>Call Us to Learn More</a:t>
          </a:r>
        </a:p>
        <a:p>
          <a:r>
            <a:rPr lang="en-US" sz="1100">
              <a:solidFill>
                <a:schemeClr val="dk1"/>
              </a:solidFill>
              <a:latin typeface="+mn-lt"/>
              <a:ea typeface="+mn-ea"/>
              <a:cs typeface="+mn-cs"/>
            </a:rPr>
            <a:t> </a:t>
          </a:r>
        </a:p>
        <a:p>
          <a:r>
            <a:rPr lang="en-US" sz="1100">
              <a:solidFill>
                <a:schemeClr val="dk1"/>
              </a:solidFill>
              <a:latin typeface="+mn-lt"/>
              <a:ea typeface="+mn-ea"/>
              <a:cs typeface="+mn-cs"/>
            </a:rPr>
            <a:t>The Kiddie Tax can be a real problem for affected families. However, like most tax problems, the Kiddie Tax threat can be defused with thoughtful advance planning. Please contact us if you want more information on how to implement the best Kiddie Tax avoidance strategies for your situation.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18"/>
  <sheetViews>
    <sheetView topLeftCell="A29" zoomScaleNormal="100" workbookViewId="0">
      <selection activeCell="C35" sqref="C35"/>
    </sheetView>
  </sheetViews>
  <sheetFormatPr defaultRowHeight="15"/>
  <cols>
    <col min="1" max="1" width="11.140625" style="5" customWidth="1"/>
    <col min="2" max="2" width="20.85546875" style="5" customWidth="1"/>
    <col min="3" max="3" width="30" style="5" customWidth="1"/>
    <col min="4" max="4" width="15.85546875" style="5" customWidth="1"/>
    <col min="5" max="5" width="3.7109375" style="5" customWidth="1"/>
    <col min="6" max="16384" width="9.140625" style="5"/>
  </cols>
  <sheetData>
    <row r="1" spans="1:19">
      <c r="A1" s="4"/>
      <c r="B1" s="4"/>
      <c r="C1" s="4"/>
      <c r="D1" s="4"/>
      <c r="E1" s="4"/>
      <c r="F1" s="4"/>
      <c r="G1" s="4"/>
      <c r="H1" s="4"/>
      <c r="I1" s="4"/>
      <c r="J1" s="4"/>
      <c r="K1" s="4"/>
      <c r="L1" s="4"/>
      <c r="M1" s="4"/>
      <c r="N1" s="4"/>
      <c r="O1" s="4"/>
      <c r="P1" s="4"/>
      <c r="Q1" s="4"/>
      <c r="R1" s="4"/>
      <c r="S1" s="4"/>
    </row>
    <row r="2" spans="1:19">
      <c r="A2" s="4"/>
      <c r="B2" s="4"/>
      <c r="C2" s="4"/>
      <c r="D2" s="4"/>
      <c r="E2" s="4"/>
      <c r="F2" s="4"/>
      <c r="G2" s="4"/>
      <c r="H2" s="4"/>
      <c r="I2" s="4"/>
      <c r="J2" s="4"/>
      <c r="K2" s="4"/>
      <c r="L2" s="4"/>
      <c r="M2" s="4"/>
      <c r="N2" s="4"/>
      <c r="O2" s="4"/>
      <c r="P2" s="4"/>
      <c r="Q2" s="4"/>
      <c r="R2" s="4"/>
      <c r="S2" s="4"/>
    </row>
    <row r="3" spans="1:19">
      <c r="A3" s="4"/>
      <c r="B3" s="4"/>
      <c r="C3" s="4"/>
      <c r="D3" s="4"/>
      <c r="E3" s="4"/>
      <c r="F3" s="4"/>
      <c r="G3" s="4"/>
      <c r="H3" s="4"/>
      <c r="I3" s="4"/>
      <c r="J3" s="4"/>
      <c r="K3" s="4"/>
      <c r="L3" s="4"/>
      <c r="M3" s="4"/>
      <c r="N3" s="4"/>
      <c r="O3" s="4"/>
      <c r="P3" s="4"/>
      <c r="Q3" s="4"/>
      <c r="R3" s="4"/>
      <c r="S3" s="4"/>
    </row>
    <row r="4" spans="1:19" ht="21">
      <c r="A4" s="4"/>
      <c r="B4" s="4"/>
      <c r="C4" s="4"/>
      <c r="D4" s="4"/>
      <c r="E4" s="4"/>
      <c r="F4" s="4"/>
      <c r="G4" s="4"/>
      <c r="H4" s="4"/>
      <c r="I4" s="6" t="s">
        <v>0</v>
      </c>
      <c r="J4" s="4"/>
      <c r="K4" s="4"/>
      <c r="L4" s="4"/>
      <c r="M4" s="4"/>
      <c r="N4" s="4"/>
      <c r="O4" s="4"/>
      <c r="P4" s="4"/>
      <c r="Q4" s="4"/>
      <c r="R4" s="4"/>
      <c r="S4" s="4"/>
    </row>
    <row r="5" spans="1:19">
      <c r="A5" s="4"/>
      <c r="B5" s="4"/>
      <c r="C5" s="4"/>
      <c r="D5" s="4"/>
      <c r="E5" s="4"/>
      <c r="F5" s="4"/>
      <c r="G5" s="4"/>
      <c r="H5" s="4"/>
      <c r="I5" s="4" t="s">
        <v>1</v>
      </c>
      <c r="J5" s="4"/>
      <c r="K5" s="4"/>
      <c r="L5" s="4"/>
      <c r="M5" s="4"/>
      <c r="N5" s="4"/>
      <c r="O5" s="4"/>
      <c r="P5" s="4"/>
      <c r="Q5" s="4"/>
      <c r="R5" s="4"/>
      <c r="S5" s="4"/>
    </row>
    <row r="6" spans="1:19">
      <c r="A6" s="4"/>
      <c r="B6" s="4"/>
      <c r="C6" s="4"/>
      <c r="D6" s="4"/>
      <c r="E6" s="4"/>
      <c r="F6" s="4"/>
      <c r="G6" s="4"/>
      <c r="H6" s="4"/>
      <c r="I6" s="4" t="s">
        <v>2</v>
      </c>
      <c r="J6" s="4"/>
      <c r="K6" s="4"/>
      <c r="L6" s="4"/>
      <c r="M6" s="4"/>
      <c r="N6" s="4"/>
      <c r="O6" s="4"/>
      <c r="P6" s="4"/>
      <c r="Q6" s="4"/>
      <c r="R6" s="4"/>
      <c r="S6" s="4"/>
    </row>
    <row r="7" spans="1:19">
      <c r="A7" s="4"/>
      <c r="B7" s="4"/>
      <c r="C7" s="4"/>
      <c r="D7" s="4"/>
      <c r="E7" s="4"/>
      <c r="F7" s="4"/>
      <c r="G7" s="4"/>
      <c r="H7" s="4"/>
      <c r="I7" s="4" t="s">
        <v>3</v>
      </c>
      <c r="J7" s="4"/>
      <c r="K7" s="4"/>
      <c r="L7" s="4"/>
      <c r="M7" s="4"/>
      <c r="N7" s="4"/>
      <c r="O7" s="4"/>
      <c r="P7" s="4"/>
      <c r="Q7" s="4"/>
      <c r="R7" s="4"/>
      <c r="S7" s="4"/>
    </row>
    <row r="8" spans="1:19">
      <c r="A8" s="4"/>
      <c r="B8" s="4"/>
      <c r="C8" s="4"/>
      <c r="D8" s="4"/>
      <c r="E8" s="4"/>
      <c r="F8" s="4"/>
      <c r="G8" s="4"/>
      <c r="H8" s="4"/>
      <c r="I8" s="4" t="s">
        <v>4</v>
      </c>
      <c r="J8" s="4"/>
      <c r="K8" s="4"/>
      <c r="L8" s="4"/>
      <c r="M8" s="4"/>
      <c r="N8" s="4"/>
      <c r="O8" s="4"/>
      <c r="P8" s="4"/>
      <c r="Q8" s="4"/>
      <c r="R8" s="4"/>
      <c r="S8" s="4"/>
    </row>
    <row r="9" spans="1:19">
      <c r="A9" s="4"/>
      <c r="B9" s="4"/>
      <c r="C9" s="4"/>
      <c r="D9" s="4"/>
      <c r="E9" s="4"/>
      <c r="F9" s="4"/>
      <c r="G9" s="4"/>
      <c r="H9" s="4"/>
      <c r="I9" s="4" t="s">
        <v>5</v>
      </c>
      <c r="J9" s="4"/>
      <c r="K9" s="4"/>
      <c r="L9" s="4"/>
      <c r="M9" s="4"/>
      <c r="N9" s="4"/>
      <c r="O9" s="4"/>
      <c r="P9" s="4"/>
      <c r="Q9" s="4"/>
      <c r="R9" s="4"/>
      <c r="S9" s="4"/>
    </row>
    <row r="10" spans="1:19">
      <c r="A10" s="4"/>
      <c r="B10" s="4"/>
      <c r="C10" s="4"/>
      <c r="D10" s="4"/>
      <c r="E10" s="4"/>
      <c r="F10" s="4"/>
      <c r="G10" s="4"/>
      <c r="H10" s="4"/>
      <c r="I10" s="4" t="s">
        <v>6</v>
      </c>
      <c r="J10" s="4"/>
      <c r="K10" s="4"/>
      <c r="L10" s="4"/>
      <c r="M10" s="4"/>
      <c r="N10" s="4"/>
      <c r="O10" s="4"/>
      <c r="P10" s="4"/>
      <c r="Q10" s="4"/>
      <c r="R10" s="4"/>
      <c r="S10" s="4"/>
    </row>
    <row r="11" spans="1:19">
      <c r="A11" s="4"/>
      <c r="B11" s="4"/>
      <c r="C11" s="4"/>
      <c r="D11" s="4"/>
      <c r="E11" s="4"/>
      <c r="F11" s="4"/>
      <c r="G11" s="4"/>
      <c r="H11" s="4"/>
      <c r="I11" s="4" t="s">
        <v>7</v>
      </c>
      <c r="J11" s="4"/>
      <c r="K11" s="4"/>
      <c r="L11" s="4"/>
      <c r="M11" s="4"/>
      <c r="N11" s="4"/>
      <c r="O11" s="4"/>
      <c r="P11" s="4"/>
      <c r="Q11" s="4"/>
      <c r="R11" s="4"/>
      <c r="S11" s="4"/>
    </row>
    <row r="12" spans="1:19">
      <c r="A12" s="4" t="s">
        <v>8</v>
      </c>
      <c r="B12" s="4"/>
      <c r="C12" s="4"/>
      <c r="D12" s="4"/>
      <c r="E12" s="4"/>
      <c r="F12" s="4"/>
      <c r="G12" s="4"/>
      <c r="H12" s="4"/>
      <c r="I12" s="4"/>
      <c r="J12" s="4"/>
      <c r="K12" s="4"/>
      <c r="L12" s="4"/>
      <c r="M12" s="4"/>
      <c r="N12" s="4"/>
      <c r="O12" s="4"/>
      <c r="P12" s="4"/>
      <c r="Q12" s="4"/>
      <c r="R12" s="4"/>
      <c r="S12" s="4"/>
    </row>
    <row r="13" spans="1:19">
      <c r="A13" s="4"/>
      <c r="B13" s="4"/>
      <c r="C13" s="4"/>
      <c r="D13" s="4"/>
      <c r="E13" s="4"/>
      <c r="F13" s="4"/>
      <c r="G13" s="4"/>
      <c r="H13" s="4"/>
      <c r="I13" s="4"/>
      <c r="J13" s="4"/>
      <c r="K13" s="4"/>
      <c r="L13" s="4"/>
      <c r="M13" s="4"/>
      <c r="N13" s="4"/>
      <c r="O13" s="4"/>
      <c r="P13" s="4"/>
      <c r="Q13" s="4"/>
      <c r="R13" s="4"/>
      <c r="S13" s="4"/>
    </row>
    <row r="14" spans="1:19">
      <c r="A14" s="4"/>
      <c r="B14" s="4"/>
      <c r="C14" s="4"/>
      <c r="D14" s="4"/>
      <c r="E14" s="4"/>
      <c r="F14" s="4"/>
      <c r="G14" s="4"/>
      <c r="H14" s="4"/>
      <c r="I14" s="4"/>
      <c r="J14" s="4"/>
      <c r="K14" s="4"/>
      <c r="L14" s="4"/>
      <c r="M14" s="4"/>
      <c r="N14" s="4"/>
      <c r="O14" s="4"/>
      <c r="P14" s="4"/>
      <c r="Q14" s="4"/>
      <c r="R14" s="4"/>
      <c r="S14" s="4"/>
    </row>
    <row r="15" spans="1:19">
      <c r="A15" s="4"/>
      <c r="B15" s="4"/>
      <c r="C15" s="4"/>
      <c r="D15" s="4"/>
      <c r="E15" s="4"/>
      <c r="F15" s="4"/>
      <c r="G15" s="4"/>
      <c r="H15" s="4"/>
      <c r="I15" s="4"/>
      <c r="J15" s="4"/>
      <c r="K15" s="4"/>
      <c r="L15" s="4"/>
      <c r="M15" s="4"/>
      <c r="N15" s="4"/>
      <c r="O15" s="4"/>
      <c r="P15" s="4"/>
      <c r="Q15" s="4"/>
      <c r="R15" s="4"/>
      <c r="S15" s="4"/>
    </row>
    <row r="16" spans="1:19">
      <c r="A16" s="4"/>
      <c r="B16" s="4"/>
      <c r="C16" s="4"/>
      <c r="D16" s="4"/>
      <c r="E16" s="4"/>
      <c r="F16" s="4"/>
      <c r="G16" s="4"/>
      <c r="H16" s="4"/>
      <c r="I16" s="4"/>
      <c r="J16" s="4"/>
      <c r="K16" s="4"/>
      <c r="L16" s="4"/>
      <c r="M16" s="4"/>
      <c r="N16" s="4"/>
      <c r="O16" s="4"/>
      <c r="P16" s="4"/>
      <c r="Q16" s="4"/>
      <c r="R16" s="4"/>
      <c r="S16" s="4"/>
    </row>
    <row r="17" spans="1:19">
      <c r="A17" s="4"/>
      <c r="B17" s="4"/>
      <c r="C17" s="4"/>
      <c r="D17" s="4"/>
      <c r="E17" s="4"/>
      <c r="F17" s="4"/>
      <c r="G17" s="4"/>
      <c r="H17" s="4"/>
      <c r="I17" s="4"/>
      <c r="J17" s="4"/>
      <c r="K17" s="4"/>
      <c r="L17" s="4"/>
      <c r="M17" s="4"/>
      <c r="N17" s="4"/>
      <c r="O17" s="4"/>
      <c r="P17" s="4"/>
      <c r="Q17" s="4"/>
      <c r="R17" s="4"/>
      <c r="S17" s="4"/>
    </row>
    <row r="18" spans="1:19">
      <c r="A18" s="4"/>
      <c r="B18" s="4"/>
      <c r="C18" s="4"/>
      <c r="D18" s="4"/>
      <c r="E18" s="4"/>
      <c r="F18" s="4"/>
      <c r="G18" s="4"/>
      <c r="H18" s="4"/>
      <c r="I18" s="4"/>
      <c r="J18" s="4"/>
      <c r="K18" s="4"/>
      <c r="L18" s="4"/>
      <c r="M18" s="4"/>
      <c r="N18" s="4"/>
      <c r="O18" s="4"/>
      <c r="P18" s="4"/>
      <c r="Q18" s="4"/>
      <c r="R18" s="4"/>
      <c r="S18" s="4"/>
    </row>
    <row r="19" spans="1:19">
      <c r="A19" s="4"/>
      <c r="B19" s="4"/>
      <c r="C19" s="4"/>
      <c r="D19" s="4"/>
      <c r="E19" s="4"/>
      <c r="F19" s="4"/>
      <c r="G19" s="4"/>
      <c r="H19" s="4"/>
      <c r="I19" s="4"/>
      <c r="J19" s="4"/>
      <c r="K19" s="4"/>
      <c r="L19" s="4"/>
      <c r="M19" s="4"/>
      <c r="N19" s="4"/>
      <c r="O19" s="4"/>
      <c r="P19" s="4"/>
      <c r="Q19" s="4"/>
      <c r="R19" s="4"/>
      <c r="S19" s="4"/>
    </row>
    <row r="20" spans="1:19">
      <c r="A20" s="4"/>
      <c r="B20" s="4"/>
      <c r="C20" s="4"/>
      <c r="D20" s="4"/>
      <c r="E20" s="4"/>
      <c r="F20" s="4"/>
      <c r="G20" s="4"/>
      <c r="H20" s="4"/>
      <c r="I20" s="4"/>
      <c r="J20" s="4"/>
      <c r="K20" s="4"/>
      <c r="L20" s="4"/>
      <c r="M20" s="4"/>
      <c r="N20" s="4"/>
      <c r="O20" s="4"/>
      <c r="P20" s="4"/>
      <c r="Q20" s="4"/>
      <c r="R20" s="4"/>
      <c r="S20" s="4"/>
    </row>
    <row r="21" spans="1:19">
      <c r="A21" s="4"/>
      <c r="B21" s="4"/>
      <c r="C21" s="4"/>
      <c r="D21" s="4"/>
      <c r="E21" s="4"/>
      <c r="F21" s="4"/>
      <c r="G21" s="4"/>
      <c r="H21" s="4"/>
      <c r="I21" s="4"/>
      <c r="J21" s="4"/>
      <c r="K21" s="4"/>
      <c r="L21" s="4"/>
      <c r="M21" s="4"/>
      <c r="N21" s="4"/>
      <c r="O21" s="4"/>
      <c r="P21" s="4"/>
      <c r="Q21" s="4"/>
      <c r="R21" s="4"/>
      <c r="S21" s="4"/>
    </row>
    <row r="22" spans="1:19">
      <c r="A22" s="4"/>
      <c r="B22" s="4"/>
      <c r="C22" s="4"/>
      <c r="D22" s="4"/>
      <c r="E22" s="4"/>
      <c r="F22" s="4"/>
      <c r="G22" s="4"/>
      <c r="H22" s="4"/>
      <c r="I22" s="4"/>
      <c r="J22" s="4"/>
      <c r="K22" s="4"/>
      <c r="L22" s="4"/>
      <c r="M22" s="4"/>
      <c r="N22" s="4"/>
      <c r="O22" s="4"/>
      <c r="P22" s="4"/>
      <c r="Q22" s="4"/>
      <c r="R22" s="4"/>
      <c r="S22" s="4"/>
    </row>
    <row r="23" spans="1:19">
      <c r="A23" s="4"/>
      <c r="B23" s="4"/>
      <c r="C23" s="4"/>
      <c r="D23" s="4"/>
      <c r="E23" s="4"/>
      <c r="F23" s="4"/>
      <c r="G23" s="4"/>
      <c r="H23" s="4"/>
      <c r="I23" s="4"/>
      <c r="J23" s="4"/>
      <c r="K23" s="4"/>
      <c r="L23" s="4"/>
      <c r="M23" s="4"/>
      <c r="N23" s="4"/>
      <c r="O23" s="4"/>
      <c r="P23" s="4"/>
      <c r="Q23" s="4"/>
      <c r="R23" s="4"/>
      <c r="S23" s="4"/>
    </row>
    <row r="24" spans="1:19">
      <c r="A24" s="4"/>
      <c r="B24" s="4"/>
      <c r="C24" s="4"/>
      <c r="D24" s="4"/>
      <c r="E24" s="4"/>
      <c r="F24" s="4"/>
      <c r="G24" s="4"/>
      <c r="H24" s="4"/>
      <c r="I24" s="4"/>
      <c r="J24" s="4"/>
      <c r="K24" s="4"/>
      <c r="L24" s="4"/>
      <c r="M24" s="4"/>
      <c r="N24" s="4"/>
      <c r="O24" s="4"/>
      <c r="P24" s="4"/>
      <c r="Q24" s="4"/>
      <c r="R24" s="4"/>
      <c r="S24" s="4"/>
    </row>
    <row r="25" spans="1:19">
      <c r="A25" s="4"/>
      <c r="B25" s="4"/>
      <c r="C25" s="4"/>
      <c r="D25" s="4"/>
      <c r="E25" s="4"/>
      <c r="F25" s="4"/>
      <c r="G25" s="4"/>
      <c r="H25" s="4"/>
      <c r="I25" s="4"/>
      <c r="J25" s="4"/>
      <c r="K25" s="4"/>
      <c r="L25" s="4"/>
      <c r="M25" s="4"/>
      <c r="N25" s="4"/>
      <c r="O25" s="4"/>
      <c r="P25" s="4"/>
      <c r="Q25" s="4"/>
      <c r="R25" s="4"/>
      <c r="S25" s="4"/>
    </row>
    <row r="26" spans="1:19">
      <c r="A26" s="4"/>
      <c r="B26" s="4"/>
      <c r="C26" s="4"/>
      <c r="D26" s="4"/>
      <c r="E26" s="4"/>
      <c r="F26" s="4"/>
      <c r="G26" s="4"/>
      <c r="H26" s="4"/>
      <c r="I26" s="4"/>
      <c r="J26" s="4"/>
      <c r="K26" s="4"/>
      <c r="L26" s="4"/>
      <c r="M26" s="4"/>
      <c r="N26" s="4"/>
      <c r="O26" s="4"/>
      <c r="P26" s="4"/>
      <c r="Q26" s="4"/>
      <c r="R26" s="4"/>
      <c r="S26" s="4"/>
    </row>
    <row r="27" spans="1:19">
      <c r="A27" s="4"/>
      <c r="B27" s="4"/>
      <c r="C27" s="4"/>
      <c r="D27" s="4"/>
      <c r="E27" s="4"/>
      <c r="F27" s="4"/>
      <c r="G27" s="4"/>
      <c r="H27" s="4" t="s">
        <v>9</v>
      </c>
      <c r="I27" s="4"/>
      <c r="J27" s="4"/>
      <c r="K27" s="4"/>
      <c r="L27" s="4"/>
      <c r="M27" s="4"/>
      <c r="N27" s="4"/>
      <c r="O27" s="4"/>
      <c r="P27" s="4"/>
      <c r="Q27" s="4"/>
      <c r="R27" s="4"/>
      <c r="S27" s="4"/>
    </row>
    <row r="28" spans="1:19">
      <c r="A28" s="4"/>
      <c r="B28" s="4"/>
      <c r="C28" s="4"/>
      <c r="D28" s="4"/>
      <c r="E28" s="4"/>
      <c r="F28" s="4"/>
      <c r="G28" s="4"/>
      <c r="H28" s="4"/>
      <c r="I28" s="4"/>
      <c r="J28" s="4"/>
      <c r="K28" s="4"/>
      <c r="L28" s="4"/>
      <c r="M28" s="4"/>
      <c r="N28" s="4"/>
      <c r="O28" s="4"/>
      <c r="P28" s="4"/>
      <c r="Q28" s="4"/>
      <c r="R28" s="4"/>
      <c r="S28" s="4"/>
    </row>
    <row r="29" spans="1:19">
      <c r="A29" s="4"/>
      <c r="B29" s="4"/>
      <c r="C29" s="4"/>
      <c r="D29" s="4"/>
      <c r="E29" s="4"/>
      <c r="F29" s="4"/>
      <c r="G29" s="4"/>
      <c r="H29" s="4"/>
      <c r="I29" s="4"/>
      <c r="J29" s="4"/>
      <c r="K29" s="4"/>
      <c r="L29" s="4"/>
      <c r="M29" s="4"/>
      <c r="N29" s="4"/>
      <c r="O29" s="4"/>
      <c r="P29" s="4"/>
      <c r="Q29" s="4"/>
      <c r="R29" s="4"/>
      <c r="S29" s="4"/>
    </row>
    <row r="30" spans="1:19">
      <c r="A30" s="4"/>
      <c r="B30" s="4"/>
      <c r="C30" s="4"/>
      <c r="D30" s="4"/>
      <c r="E30" s="4"/>
      <c r="F30" s="4"/>
      <c r="G30" s="4"/>
      <c r="H30" s="4"/>
      <c r="I30" s="4"/>
      <c r="J30" s="4"/>
      <c r="K30" s="4"/>
      <c r="L30" s="4"/>
      <c r="M30" s="4"/>
      <c r="N30" s="4"/>
      <c r="O30" s="4"/>
      <c r="P30" s="4"/>
      <c r="Q30" s="4"/>
      <c r="R30" s="4"/>
      <c r="S30" s="4"/>
    </row>
    <row r="31" spans="1:19">
      <c r="A31" s="4"/>
      <c r="B31" s="4"/>
      <c r="C31" s="4"/>
      <c r="D31" s="4"/>
      <c r="E31" s="4"/>
      <c r="F31" s="4"/>
      <c r="G31" s="4"/>
      <c r="H31" s="4"/>
      <c r="I31" s="4"/>
      <c r="J31" s="4"/>
      <c r="K31" s="4"/>
      <c r="L31" s="4"/>
      <c r="M31" s="4"/>
      <c r="N31" s="4"/>
      <c r="O31" s="4"/>
      <c r="P31" s="4"/>
      <c r="Q31" s="4"/>
      <c r="R31" s="4"/>
      <c r="S31" s="4"/>
    </row>
    <row r="32" spans="1:19">
      <c r="A32" s="4"/>
      <c r="B32" s="4"/>
      <c r="C32" s="4"/>
      <c r="D32" s="4"/>
      <c r="E32" s="4"/>
      <c r="F32" s="4"/>
      <c r="G32" s="4"/>
      <c r="H32" s="4"/>
      <c r="I32" s="4"/>
      <c r="J32" s="4"/>
      <c r="K32" s="4"/>
      <c r="L32" s="4"/>
      <c r="M32" s="4"/>
      <c r="N32" s="4"/>
      <c r="O32" s="4"/>
      <c r="P32" s="4"/>
      <c r="Q32" s="4"/>
      <c r="R32" s="4"/>
      <c r="S32" s="4"/>
    </row>
    <row r="33" spans="1:19" ht="15.75">
      <c r="A33" s="4"/>
      <c r="B33" s="4"/>
      <c r="C33" s="7" t="s">
        <v>10</v>
      </c>
      <c r="D33" s="4"/>
      <c r="E33" s="4"/>
      <c r="F33" s="4"/>
      <c r="G33" s="4"/>
      <c r="H33" s="4"/>
      <c r="I33" s="4"/>
      <c r="J33" s="4"/>
      <c r="K33" s="4"/>
      <c r="L33" s="4"/>
      <c r="M33" s="4"/>
      <c r="N33" s="4"/>
      <c r="O33" s="4"/>
      <c r="P33" s="4"/>
      <c r="Q33" s="4"/>
      <c r="R33" s="4"/>
      <c r="S33" s="4"/>
    </row>
    <row r="34" spans="1:19">
      <c r="A34" s="4"/>
      <c r="B34" s="4"/>
      <c r="C34" s="4"/>
      <c r="D34" s="4"/>
      <c r="E34" s="4"/>
      <c r="F34" s="4"/>
      <c r="G34" s="4"/>
      <c r="H34" s="4"/>
      <c r="I34" s="4"/>
      <c r="J34" s="4"/>
      <c r="K34" s="4"/>
      <c r="L34" s="4"/>
      <c r="M34" s="4"/>
      <c r="N34" s="4"/>
      <c r="O34" s="4"/>
      <c r="P34" s="4"/>
      <c r="Q34" s="4"/>
      <c r="R34" s="4"/>
      <c r="S34" s="4"/>
    </row>
    <row r="35" spans="1:19">
      <c r="A35" s="4"/>
      <c r="B35" s="8"/>
      <c r="C35" s="9" t="s">
        <v>11</v>
      </c>
      <c r="D35" s="10">
        <v>63000</v>
      </c>
      <c r="E35" s="8">
        <v>1</v>
      </c>
      <c r="F35" s="4"/>
      <c r="G35" s="4"/>
      <c r="H35" s="4"/>
      <c r="I35" s="4"/>
      <c r="J35" s="4"/>
      <c r="K35" s="4"/>
      <c r="L35" s="4"/>
      <c r="M35" s="4"/>
      <c r="N35" s="4"/>
      <c r="O35" s="4"/>
      <c r="P35" s="4"/>
      <c r="Q35" s="4"/>
      <c r="R35" s="4"/>
      <c r="S35" s="4"/>
    </row>
    <row r="36" spans="1:19">
      <c r="A36" s="4"/>
      <c r="B36" s="8"/>
      <c r="C36" s="9" t="s">
        <v>12</v>
      </c>
      <c r="D36" s="10">
        <v>10000</v>
      </c>
      <c r="E36" s="8">
        <v>2</v>
      </c>
      <c r="F36" s="4"/>
      <c r="G36" s="4" t="s">
        <v>13</v>
      </c>
      <c r="H36" s="4"/>
      <c r="I36" s="4"/>
      <c r="J36" s="4"/>
      <c r="K36" s="4"/>
      <c r="L36" s="4"/>
      <c r="M36" s="4"/>
      <c r="N36" s="4"/>
      <c r="O36" s="4"/>
      <c r="P36" s="4"/>
      <c r="Q36" s="4"/>
      <c r="R36" s="4"/>
      <c r="S36" s="4"/>
    </row>
    <row r="37" spans="1:19">
      <c r="A37" s="4"/>
      <c r="B37" s="8"/>
      <c r="C37" s="9" t="s">
        <v>14</v>
      </c>
      <c r="D37" s="10">
        <v>4200</v>
      </c>
      <c r="E37" s="8">
        <v>3</v>
      </c>
      <c r="F37" s="4"/>
      <c r="G37" s="4"/>
      <c r="H37" s="4"/>
      <c r="I37" s="4"/>
      <c r="J37" s="4"/>
      <c r="K37" s="4"/>
      <c r="L37" s="4"/>
      <c r="M37" s="4"/>
      <c r="N37" s="4"/>
      <c r="O37" s="4"/>
      <c r="P37" s="4"/>
      <c r="Q37" s="4"/>
      <c r="R37" s="4"/>
      <c r="S37" s="4"/>
    </row>
    <row r="38" spans="1:19">
      <c r="A38" s="4"/>
      <c r="B38" s="8"/>
      <c r="C38" s="9" t="s">
        <v>15</v>
      </c>
      <c r="D38" s="10">
        <v>12000</v>
      </c>
      <c r="E38" s="8">
        <v>4</v>
      </c>
      <c r="F38" s="4"/>
      <c r="G38" s="4" t="s">
        <v>16</v>
      </c>
      <c r="H38" s="4"/>
      <c r="I38" s="4"/>
      <c r="J38" s="4"/>
      <c r="K38" s="4"/>
      <c r="L38" s="4"/>
      <c r="M38" s="4"/>
      <c r="N38" s="4"/>
      <c r="O38" s="4"/>
      <c r="P38" s="4"/>
      <c r="Q38" s="4"/>
      <c r="R38" s="4"/>
      <c r="S38" s="4"/>
    </row>
    <row r="39" spans="1:19">
      <c r="A39" s="4"/>
      <c r="B39" s="8"/>
      <c r="C39" s="9" t="s">
        <v>17</v>
      </c>
      <c r="D39" s="10">
        <v>4000</v>
      </c>
      <c r="E39" s="8">
        <v>5</v>
      </c>
      <c r="F39" s="4"/>
      <c r="G39" s="4"/>
      <c r="H39" s="4"/>
      <c r="I39" s="4"/>
      <c r="J39" s="4"/>
      <c r="K39" s="4"/>
      <c r="L39" s="4"/>
      <c r="M39" s="4"/>
      <c r="N39" s="4"/>
      <c r="O39" s="4"/>
      <c r="P39" s="4"/>
      <c r="Q39" s="4"/>
      <c r="R39" s="4"/>
      <c r="S39" s="4"/>
    </row>
    <row r="40" spans="1:19">
      <c r="A40" s="4"/>
      <c r="B40" s="8"/>
      <c r="C40" s="11" t="s">
        <v>18</v>
      </c>
      <c r="D40" s="12">
        <f>+D35+D36+D37+D38+D39</f>
        <v>93200</v>
      </c>
      <c r="E40" s="8">
        <v>6</v>
      </c>
      <c r="F40" s="4"/>
      <c r="G40" s="4"/>
      <c r="H40" s="4"/>
      <c r="I40" s="4"/>
      <c r="J40" s="4"/>
      <c r="K40" s="4"/>
      <c r="L40" s="4"/>
      <c r="M40" s="4"/>
      <c r="N40" s="4"/>
      <c r="O40" s="4"/>
      <c r="P40" s="4"/>
      <c r="Q40" s="4"/>
      <c r="R40" s="4"/>
      <c r="S40" s="4"/>
    </row>
    <row r="41" spans="1:19">
      <c r="A41" s="4"/>
      <c r="B41" s="4"/>
      <c r="C41" s="4"/>
      <c r="D41" s="4"/>
      <c r="E41" s="8"/>
      <c r="F41" s="4"/>
      <c r="G41" s="4"/>
      <c r="H41" s="4"/>
      <c r="I41" s="4"/>
      <c r="J41" s="4"/>
      <c r="K41" s="4"/>
      <c r="L41" s="4"/>
      <c r="M41" s="4"/>
      <c r="N41" s="4"/>
      <c r="O41" s="4"/>
      <c r="P41" s="4"/>
      <c r="Q41" s="4"/>
      <c r="R41" s="4"/>
      <c r="S41" s="4"/>
    </row>
    <row r="42" spans="1:19">
      <c r="A42" s="4"/>
      <c r="B42" s="4"/>
      <c r="C42" s="9" t="s">
        <v>19</v>
      </c>
      <c r="D42" s="13">
        <v>6000</v>
      </c>
      <c r="E42" s="8">
        <v>7</v>
      </c>
      <c r="F42" s="4"/>
      <c r="G42" s="4"/>
      <c r="H42" s="4"/>
      <c r="I42" s="4"/>
      <c r="J42" s="4"/>
      <c r="K42" s="4"/>
      <c r="L42" s="4"/>
      <c r="M42" s="4"/>
      <c r="N42" s="4"/>
      <c r="O42" s="4"/>
      <c r="P42" s="4"/>
      <c r="Q42" s="4"/>
      <c r="R42" s="4"/>
      <c r="S42" s="4"/>
    </row>
    <row r="43" spans="1:19">
      <c r="A43" s="4"/>
      <c r="B43" s="4"/>
      <c r="C43" s="9" t="s">
        <v>20</v>
      </c>
      <c r="D43" s="13">
        <v>57000</v>
      </c>
      <c r="E43" s="8">
        <v>8</v>
      </c>
      <c r="F43" s="4"/>
      <c r="G43" s="4"/>
      <c r="H43" s="4"/>
      <c r="I43" s="4"/>
      <c r="J43" s="4"/>
      <c r="K43" s="4"/>
      <c r="L43" s="4"/>
      <c r="M43" s="4"/>
      <c r="N43" s="4"/>
      <c r="O43" s="4"/>
      <c r="P43" s="4"/>
      <c r="Q43" s="4"/>
      <c r="R43" s="4"/>
      <c r="S43" s="4"/>
    </row>
    <row r="44" spans="1:19">
      <c r="A44" s="4"/>
      <c r="B44" s="4"/>
      <c r="C44" s="11" t="s">
        <v>21</v>
      </c>
      <c r="D44" s="14">
        <f>+D40-D42-D43</f>
        <v>30200</v>
      </c>
      <c r="E44" s="8">
        <v>9</v>
      </c>
      <c r="F44" s="4"/>
      <c r="G44" s="4"/>
      <c r="H44" s="4"/>
      <c r="I44" s="4"/>
      <c r="J44" s="4"/>
      <c r="K44" s="4"/>
      <c r="L44" s="4"/>
      <c r="M44" s="4"/>
      <c r="N44" s="4"/>
      <c r="O44" s="4"/>
      <c r="P44" s="4"/>
      <c r="Q44" s="4"/>
      <c r="R44" s="4"/>
      <c r="S44" s="4"/>
    </row>
    <row r="45" spans="1:19">
      <c r="A45" s="4"/>
      <c r="B45" s="4"/>
      <c r="C45" s="4"/>
      <c r="D45" s="4"/>
      <c r="E45" s="4"/>
      <c r="F45" s="4"/>
      <c r="G45" s="4"/>
      <c r="H45" s="4"/>
      <c r="I45" s="4"/>
      <c r="J45" s="4"/>
      <c r="K45" s="4"/>
      <c r="L45" s="4"/>
      <c r="M45" s="4"/>
      <c r="N45" s="4"/>
      <c r="O45" s="4"/>
      <c r="P45" s="4"/>
      <c r="Q45" s="4"/>
      <c r="R45" s="4"/>
      <c r="S45" s="4"/>
    </row>
    <row r="46" spans="1:19">
      <c r="A46" s="4"/>
      <c r="B46" s="4"/>
      <c r="C46" s="4"/>
      <c r="D46" s="4"/>
      <c r="E46" s="4"/>
      <c r="F46" s="4"/>
      <c r="G46" s="4"/>
      <c r="H46" s="4"/>
      <c r="I46" s="4"/>
      <c r="J46" s="4"/>
      <c r="K46" s="4"/>
      <c r="L46" s="4"/>
      <c r="M46" s="4"/>
      <c r="N46" s="4"/>
      <c r="O46" s="4"/>
      <c r="P46" s="4"/>
      <c r="Q46" s="4"/>
      <c r="R46" s="4"/>
      <c r="S46" s="4"/>
    </row>
    <row r="47" spans="1:19" ht="15.75">
      <c r="A47" s="4"/>
      <c r="B47" s="4"/>
      <c r="C47" s="7" t="s">
        <v>22</v>
      </c>
      <c r="D47" s="4"/>
      <c r="E47" s="4"/>
      <c r="F47" s="4"/>
      <c r="G47" s="4"/>
      <c r="H47" s="4"/>
      <c r="I47" s="4"/>
      <c r="J47" s="4"/>
      <c r="K47" s="4"/>
      <c r="L47" s="4"/>
      <c r="M47" s="4"/>
      <c r="N47" s="4"/>
      <c r="O47" s="4"/>
      <c r="P47" s="4"/>
      <c r="Q47" s="4"/>
      <c r="R47" s="4"/>
      <c r="S47" s="4"/>
    </row>
    <row r="48" spans="1:19">
      <c r="A48" s="4"/>
      <c r="B48" s="4"/>
      <c r="C48" s="4"/>
      <c r="D48" s="4"/>
      <c r="E48" s="4"/>
      <c r="F48" s="4"/>
      <c r="G48" s="4"/>
      <c r="H48" s="4"/>
      <c r="I48" s="4"/>
      <c r="J48" s="4"/>
      <c r="K48" s="4"/>
      <c r="L48" s="4"/>
      <c r="M48" s="4"/>
      <c r="N48" s="4"/>
      <c r="O48" s="4"/>
      <c r="P48" s="4"/>
      <c r="Q48" s="4"/>
      <c r="R48" s="4"/>
      <c r="S48" s="4"/>
    </row>
    <row r="49" spans="1:19">
      <c r="A49" s="4"/>
      <c r="B49" s="4"/>
      <c r="C49" s="9" t="s">
        <v>23</v>
      </c>
      <c r="D49" s="13">
        <v>7200</v>
      </c>
      <c r="E49" s="4">
        <v>10</v>
      </c>
      <c r="F49" s="4"/>
      <c r="G49" s="4"/>
      <c r="H49" s="4"/>
      <c r="I49" s="4"/>
      <c r="J49" s="4"/>
      <c r="K49" s="4"/>
      <c r="L49" s="4"/>
      <c r="M49" s="4"/>
      <c r="N49" s="4"/>
      <c r="O49" s="4"/>
      <c r="P49" s="4"/>
      <c r="Q49" s="4"/>
      <c r="R49" s="4"/>
      <c r="S49" s="4"/>
    </row>
    <row r="50" spans="1:19">
      <c r="A50" s="4"/>
      <c r="B50" s="4"/>
      <c r="C50" s="9" t="s">
        <v>24</v>
      </c>
      <c r="D50" s="13">
        <v>6000</v>
      </c>
      <c r="E50" s="4">
        <v>11</v>
      </c>
      <c r="F50" s="4"/>
      <c r="G50" s="4"/>
      <c r="H50" s="4"/>
      <c r="I50" s="4"/>
      <c r="J50" s="4"/>
      <c r="K50" s="4"/>
      <c r="L50" s="4"/>
      <c r="M50" s="4"/>
      <c r="N50" s="4"/>
      <c r="O50" s="4"/>
      <c r="P50" s="4"/>
      <c r="Q50" s="4"/>
      <c r="R50" s="4"/>
      <c r="S50" s="4"/>
    </row>
    <row r="51" spans="1:19">
      <c r="A51" s="4"/>
      <c r="B51" s="4"/>
      <c r="C51" s="9" t="s">
        <v>25</v>
      </c>
      <c r="D51" s="13">
        <v>13000</v>
      </c>
      <c r="E51" s="4">
        <v>12</v>
      </c>
      <c r="F51" s="4"/>
      <c r="G51" s="4"/>
      <c r="H51" s="4"/>
      <c r="I51" s="4"/>
      <c r="J51" s="4"/>
      <c r="K51" s="4"/>
      <c r="L51" s="4"/>
      <c r="M51" s="4"/>
      <c r="N51" s="4"/>
      <c r="O51" s="4"/>
      <c r="P51" s="4"/>
      <c r="Q51" s="4"/>
      <c r="R51" s="4"/>
      <c r="S51" s="4"/>
    </row>
    <row r="52" spans="1:19">
      <c r="A52" s="4"/>
      <c r="B52" s="4"/>
      <c r="C52" s="9" t="s">
        <v>26</v>
      </c>
      <c r="D52" s="13">
        <v>7000</v>
      </c>
      <c r="E52" s="4">
        <v>13</v>
      </c>
      <c r="F52" s="4"/>
      <c r="G52" s="4"/>
      <c r="H52" s="4"/>
      <c r="I52" s="4"/>
      <c r="J52" s="4"/>
      <c r="K52" s="4"/>
      <c r="L52" s="4"/>
      <c r="M52" s="4"/>
      <c r="N52" s="4"/>
      <c r="O52" s="4"/>
      <c r="P52" s="4"/>
      <c r="Q52" s="4"/>
      <c r="R52" s="4"/>
      <c r="S52" s="4"/>
    </row>
    <row r="53" spans="1:19">
      <c r="A53" s="4"/>
      <c r="B53" s="4"/>
      <c r="C53" s="9" t="s">
        <v>27</v>
      </c>
      <c r="D53" s="13">
        <v>2400</v>
      </c>
      <c r="E53" s="4">
        <v>14</v>
      </c>
      <c r="F53" s="4"/>
      <c r="G53" s="4"/>
      <c r="H53" s="4"/>
      <c r="I53" s="4"/>
      <c r="J53" s="4"/>
      <c r="K53" s="4"/>
      <c r="L53" s="4"/>
      <c r="M53" s="4"/>
      <c r="N53" s="4"/>
      <c r="O53" s="4"/>
      <c r="P53" s="4"/>
      <c r="Q53" s="4"/>
      <c r="R53" s="4"/>
      <c r="S53" s="4"/>
    </row>
    <row r="54" spans="1:19">
      <c r="A54" s="4"/>
      <c r="B54" s="4"/>
      <c r="C54" s="9" t="s">
        <v>28</v>
      </c>
      <c r="D54" s="13">
        <v>4800</v>
      </c>
      <c r="E54" s="4">
        <v>15</v>
      </c>
      <c r="F54" s="4"/>
      <c r="G54" s="4"/>
      <c r="H54" s="4"/>
      <c r="I54" s="4"/>
      <c r="J54" s="4"/>
      <c r="K54" s="4"/>
      <c r="L54" s="4"/>
      <c r="M54" s="4"/>
      <c r="N54" s="4"/>
      <c r="O54" s="4"/>
      <c r="P54" s="4"/>
      <c r="Q54" s="4"/>
      <c r="R54" s="4"/>
      <c r="S54" s="4"/>
    </row>
    <row r="55" spans="1:19">
      <c r="A55" s="4"/>
      <c r="B55" s="4"/>
      <c r="C55" s="9" t="s">
        <v>29</v>
      </c>
      <c r="D55" s="13">
        <v>2800</v>
      </c>
      <c r="E55" s="4">
        <v>16</v>
      </c>
      <c r="F55" s="4"/>
      <c r="G55" s="4"/>
      <c r="H55" s="4"/>
      <c r="I55" s="4"/>
      <c r="J55" s="4"/>
      <c r="K55" s="4"/>
      <c r="L55" s="4"/>
      <c r="M55" s="4"/>
      <c r="N55" s="4"/>
      <c r="O55" s="4"/>
      <c r="P55" s="4"/>
      <c r="Q55" s="4"/>
      <c r="R55" s="4"/>
      <c r="S55" s="4"/>
    </row>
    <row r="56" spans="1:19">
      <c r="A56" s="4"/>
      <c r="B56" s="4"/>
      <c r="C56" s="11" t="s">
        <v>30</v>
      </c>
      <c r="D56" s="14">
        <f>+D49+D50+D51+D52+D53+D54+D55</f>
        <v>43200</v>
      </c>
      <c r="E56" s="4">
        <v>17</v>
      </c>
      <c r="F56" s="4"/>
      <c r="G56" s="4"/>
      <c r="H56" s="4"/>
      <c r="I56" s="4"/>
      <c r="J56" s="4"/>
      <c r="K56" s="4"/>
      <c r="L56" s="4"/>
      <c r="M56" s="4"/>
      <c r="N56" s="4"/>
      <c r="O56" s="4"/>
      <c r="P56" s="4"/>
      <c r="Q56" s="4"/>
      <c r="R56" s="4"/>
      <c r="S56" s="4"/>
    </row>
    <row r="57" spans="1:19">
      <c r="A57" s="4"/>
      <c r="B57" s="4"/>
      <c r="C57" s="4"/>
      <c r="D57" s="4"/>
      <c r="E57" s="4"/>
      <c r="F57" s="4"/>
      <c r="G57" s="4"/>
      <c r="H57" s="4"/>
      <c r="I57" s="4"/>
      <c r="J57" s="4"/>
      <c r="K57" s="4"/>
      <c r="L57" s="4"/>
      <c r="M57" s="4"/>
      <c r="N57" s="4"/>
      <c r="O57" s="4"/>
      <c r="P57" s="4"/>
      <c r="Q57" s="4"/>
      <c r="R57" s="4"/>
      <c r="S57" s="4"/>
    </row>
    <row r="58" spans="1:19">
      <c r="A58" s="4"/>
      <c r="B58" s="4"/>
      <c r="C58" s="4"/>
      <c r="D58" s="4"/>
      <c r="E58" s="4"/>
      <c r="F58" s="4"/>
      <c r="G58" s="4"/>
      <c r="H58" s="4"/>
      <c r="I58" s="4"/>
      <c r="J58" s="4"/>
      <c r="K58" s="4"/>
      <c r="L58" s="4"/>
      <c r="M58" s="4"/>
      <c r="N58" s="4"/>
      <c r="O58" s="4"/>
      <c r="P58" s="4"/>
      <c r="Q58" s="4"/>
      <c r="R58" s="4"/>
      <c r="S58" s="4"/>
    </row>
    <row r="59" spans="1:19">
      <c r="A59" s="4"/>
      <c r="B59" s="4"/>
      <c r="C59" s="15" t="s">
        <v>31</v>
      </c>
      <c r="D59" s="4"/>
      <c r="E59" s="4"/>
      <c r="F59" s="4"/>
      <c r="G59" s="4"/>
      <c r="H59" s="4"/>
      <c r="I59" s="4"/>
      <c r="J59" s="4"/>
      <c r="K59" s="4"/>
      <c r="L59" s="4"/>
      <c r="M59" s="4"/>
      <c r="N59" s="4"/>
      <c r="O59" s="4"/>
      <c r="P59" s="4"/>
      <c r="Q59" s="4"/>
      <c r="R59" s="4"/>
      <c r="S59" s="4"/>
    </row>
    <row r="60" spans="1:19">
      <c r="A60" s="4"/>
      <c r="B60" s="4"/>
      <c r="C60" s="4"/>
      <c r="D60" s="4"/>
      <c r="E60" s="4"/>
      <c r="F60" s="4"/>
      <c r="G60" s="4"/>
      <c r="H60" s="4"/>
      <c r="I60" s="4"/>
      <c r="J60" s="4"/>
      <c r="K60" s="4"/>
      <c r="L60" s="4"/>
      <c r="M60" s="4"/>
      <c r="N60" s="4"/>
      <c r="O60" s="4"/>
      <c r="P60" s="4"/>
      <c r="Q60" s="4"/>
      <c r="R60" s="4"/>
      <c r="S60" s="4"/>
    </row>
    <row r="61" spans="1:19">
      <c r="A61" s="4"/>
      <c r="B61" s="4"/>
      <c r="C61" s="9" t="s">
        <v>32</v>
      </c>
      <c r="D61" s="13">
        <v>16000</v>
      </c>
      <c r="E61" s="4">
        <v>18</v>
      </c>
      <c r="F61" s="4"/>
      <c r="G61" s="4"/>
      <c r="H61" s="4"/>
      <c r="I61" s="4"/>
      <c r="J61" s="4"/>
      <c r="K61" s="4"/>
      <c r="L61" s="4"/>
      <c r="M61" s="4"/>
      <c r="N61" s="4"/>
      <c r="O61" s="4"/>
      <c r="P61" s="4"/>
      <c r="Q61" s="4"/>
      <c r="R61" s="4"/>
      <c r="S61" s="4"/>
    </row>
    <row r="62" spans="1:19">
      <c r="A62" s="4"/>
      <c r="B62" s="4"/>
      <c r="C62" s="9" t="s">
        <v>33</v>
      </c>
      <c r="D62" s="13">
        <v>6000</v>
      </c>
      <c r="E62" s="4">
        <v>19</v>
      </c>
      <c r="F62" s="4"/>
      <c r="G62" s="4"/>
      <c r="H62" s="4"/>
      <c r="I62" s="4"/>
      <c r="J62" s="4"/>
      <c r="K62" s="4"/>
      <c r="L62" s="4"/>
      <c r="M62" s="4"/>
      <c r="N62" s="4"/>
      <c r="O62" s="4"/>
      <c r="P62" s="4"/>
      <c r="Q62" s="4"/>
      <c r="R62" s="4"/>
      <c r="S62" s="4"/>
    </row>
    <row r="63" spans="1:19">
      <c r="A63" s="4"/>
      <c r="B63" s="4"/>
      <c r="C63" s="11" t="s">
        <v>34</v>
      </c>
      <c r="D63" s="14">
        <f>+D61+D62</f>
        <v>22000</v>
      </c>
      <c r="E63" s="4">
        <v>20</v>
      </c>
      <c r="F63" s="4"/>
      <c r="G63" s="4"/>
      <c r="H63" s="4"/>
      <c r="I63" s="4"/>
      <c r="J63" s="4"/>
      <c r="K63" s="4"/>
      <c r="L63" s="4"/>
      <c r="M63" s="4"/>
      <c r="N63" s="4"/>
      <c r="O63" s="4"/>
      <c r="P63" s="4"/>
      <c r="Q63" s="4"/>
      <c r="R63" s="4"/>
      <c r="S63" s="4"/>
    </row>
    <row r="64" spans="1:19">
      <c r="A64" s="4"/>
      <c r="B64" s="4"/>
      <c r="C64" s="16"/>
      <c r="D64" s="4"/>
      <c r="E64" s="4" t="s">
        <v>35</v>
      </c>
      <c r="F64" s="4"/>
      <c r="G64" s="4"/>
      <c r="H64" s="4"/>
      <c r="I64" s="4"/>
      <c r="J64" s="4"/>
      <c r="K64" s="4"/>
      <c r="L64" s="4"/>
      <c r="M64" s="4"/>
      <c r="N64" s="4"/>
      <c r="O64" s="4"/>
      <c r="P64" s="4"/>
      <c r="Q64" s="4"/>
      <c r="R64" s="4"/>
      <c r="S64" s="4"/>
    </row>
    <row r="65" spans="1:19">
      <c r="A65" s="4"/>
      <c r="B65" s="4"/>
      <c r="C65" s="9" t="s">
        <v>36</v>
      </c>
      <c r="D65" s="17">
        <v>4</v>
      </c>
      <c r="E65" s="4">
        <v>21</v>
      </c>
      <c r="F65" s="4"/>
      <c r="G65" s="4"/>
      <c r="H65" s="4"/>
      <c r="I65" s="4"/>
      <c r="J65" s="4"/>
      <c r="K65" s="4"/>
      <c r="L65" s="4"/>
      <c r="M65" s="4"/>
      <c r="N65" s="4"/>
      <c r="O65" s="4"/>
      <c r="P65" s="4"/>
      <c r="Q65" s="4"/>
      <c r="R65" s="4"/>
      <c r="S65" s="4"/>
    </row>
    <row r="66" spans="1:19">
      <c r="A66" s="4"/>
      <c r="B66" s="4"/>
      <c r="C66" s="11" t="s">
        <v>37</v>
      </c>
      <c r="D66" s="14">
        <f>+D63/D65</f>
        <v>5500</v>
      </c>
      <c r="E66" s="4">
        <v>22</v>
      </c>
      <c r="F66" s="4"/>
      <c r="G66" s="4"/>
      <c r="H66" s="4"/>
      <c r="I66" s="4"/>
      <c r="J66" s="4"/>
      <c r="K66" s="4"/>
      <c r="L66" s="4"/>
      <c r="M66" s="4"/>
      <c r="N66" s="4"/>
      <c r="O66" s="4"/>
      <c r="P66" s="4"/>
      <c r="Q66" s="4"/>
      <c r="R66" s="4"/>
      <c r="S66" s="4"/>
    </row>
    <row r="67" spans="1:19">
      <c r="A67" s="4"/>
      <c r="B67" s="4"/>
      <c r="C67" s="4"/>
      <c r="D67" s="4"/>
      <c r="E67" s="4" t="s">
        <v>35</v>
      </c>
      <c r="F67" s="4"/>
      <c r="G67" s="4"/>
      <c r="H67" s="4"/>
      <c r="I67" s="4"/>
      <c r="J67" s="4"/>
      <c r="K67" s="4"/>
      <c r="L67" s="4"/>
      <c r="M67" s="4"/>
      <c r="N67" s="4"/>
      <c r="O67" s="4"/>
      <c r="P67" s="4"/>
      <c r="Q67" s="4"/>
      <c r="R67" s="4"/>
      <c r="S67" s="4"/>
    </row>
    <row r="68" spans="1:19">
      <c r="A68" s="4"/>
      <c r="B68" s="4"/>
      <c r="C68" s="4"/>
      <c r="D68" s="4"/>
      <c r="E68" s="4"/>
      <c r="F68" s="4"/>
      <c r="G68" s="4"/>
      <c r="H68" s="4"/>
      <c r="I68" s="4"/>
      <c r="J68" s="4"/>
      <c r="K68" s="4"/>
      <c r="L68" s="4"/>
      <c r="M68" s="4"/>
      <c r="N68" s="4"/>
      <c r="O68" s="4"/>
      <c r="P68" s="4"/>
      <c r="Q68" s="4"/>
      <c r="R68" s="4"/>
      <c r="S68" s="4"/>
    </row>
    <row r="69" spans="1:19">
      <c r="A69" s="4"/>
      <c r="B69" s="4"/>
      <c r="C69" s="15" t="s">
        <v>38</v>
      </c>
      <c r="D69" s="4"/>
      <c r="E69" s="4"/>
      <c r="F69" s="4"/>
      <c r="G69" s="4"/>
      <c r="H69" s="4"/>
      <c r="I69" s="4"/>
      <c r="J69" s="4"/>
      <c r="K69" s="4"/>
      <c r="L69" s="4"/>
      <c r="M69" s="4"/>
      <c r="N69" s="4"/>
      <c r="O69" s="4"/>
      <c r="P69" s="4"/>
      <c r="Q69" s="4"/>
      <c r="R69" s="4"/>
      <c r="S69" s="4"/>
    </row>
    <row r="70" spans="1:19">
      <c r="A70" s="4"/>
      <c r="B70" s="4"/>
      <c r="C70" s="4"/>
      <c r="D70" s="4"/>
      <c r="E70" s="4"/>
      <c r="F70" s="4"/>
      <c r="G70" s="4"/>
      <c r="H70" s="4"/>
      <c r="I70" s="4"/>
      <c r="J70" s="4"/>
      <c r="K70" s="4"/>
      <c r="L70" s="4"/>
      <c r="M70" s="4"/>
      <c r="N70" s="4"/>
      <c r="O70" s="4"/>
      <c r="P70" s="4"/>
      <c r="Q70" s="4"/>
      <c r="R70" s="4"/>
      <c r="S70" s="4"/>
    </row>
    <row r="71" spans="1:19">
      <c r="A71" s="4"/>
      <c r="B71" s="4"/>
      <c r="C71" s="11" t="s">
        <v>39</v>
      </c>
      <c r="D71" s="14">
        <f>+D44+D56+D66</f>
        <v>78900</v>
      </c>
      <c r="E71" s="4">
        <v>23</v>
      </c>
      <c r="F71" s="4"/>
      <c r="G71" s="4"/>
      <c r="H71" s="4"/>
      <c r="I71" s="4"/>
      <c r="J71" s="4"/>
      <c r="K71" s="4"/>
      <c r="L71" s="4"/>
      <c r="M71" s="4"/>
      <c r="N71" s="4"/>
      <c r="O71" s="4"/>
      <c r="P71" s="4"/>
      <c r="Q71" s="4"/>
      <c r="R71" s="4"/>
      <c r="S71" s="4"/>
    </row>
    <row r="72" spans="1:19">
      <c r="A72" s="4"/>
      <c r="B72" s="4"/>
      <c r="C72" s="11" t="s">
        <v>40</v>
      </c>
      <c r="D72" s="18">
        <f>+D44/D71</f>
        <v>0.38276299112801015</v>
      </c>
      <c r="E72" s="4">
        <v>24</v>
      </c>
      <c r="F72" s="4"/>
      <c r="G72" s="4" t="s">
        <v>41</v>
      </c>
      <c r="H72" s="4"/>
      <c r="I72" s="4"/>
      <c r="J72" s="4" t="s">
        <v>42</v>
      </c>
      <c r="K72" s="4"/>
      <c r="L72" s="4"/>
      <c r="M72" s="4"/>
      <c r="N72" s="4"/>
      <c r="O72" s="4"/>
      <c r="P72" s="4"/>
      <c r="Q72" s="4"/>
      <c r="R72" s="4"/>
      <c r="S72" s="4"/>
    </row>
    <row r="73" spans="1:19">
      <c r="A73" s="4"/>
      <c r="B73" s="4"/>
      <c r="C73" s="11" t="s">
        <v>43</v>
      </c>
      <c r="D73" s="18">
        <f>+D38/D71</f>
        <v>0.15209125475285171</v>
      </c>
      <c r="E73" s="4">
        <v>25</v>
      </c>
      <c r="F73" s="4"/>
      <c r="G73" s="4"/>
      <c r="H73" s="4"/>
      <c r="I73" s="4"/>
      <c r="J73" s="4"/>
      <c r="K73" s="4"/>
      <c r="L73" s="4"/>
      <c r="M73" s="4"/>
      <c r="N73" s="4"/>
      <c r="O73" s="4"/>
      <c r="P73" s="4"/>
      <c r="Q73" s="4"/>
      <c r="R73" s="4"/>
      <c r="S73" s="4"/>
    </row>
    <row r="74" spans="1:19">
      <c r="A74" s="4"/>
      <c r="B74" s="4"/>
      <c r="C74" s="4"/>
      <c r="D74" s="19"/>
      <c r="E74" s="4"/>
      <c r="F74" s="4"/>
      <c r="G74" s="4"/>
      <c r="H74" s="4"/>
      <c r="I74" s="4"/>
      <c r="J74" s="4"/>
      <c r="K74" s="4"/>
      <c r="L74" s="4"/>
      <c r="M74" s="4"/>
      <c r="N74" s="4"/>
      <c r="O74" s="4"/>
      <c r="P74" s="4"/>
      <c r="Q74" s="4"/>
      <c r="R74" s="4"/>
      <c r="S74" s="4"/>
    </row>
    <row r="75" spans="1:19">
      <c r="A75" s="4"/>
      <c r="B75" s="4"/>
      <c r="C75" s="4"/>
      <c r="D75" s="20"/>
      <c r="E75" s="4"/>
      <c r="F75" s="4"/>
      <c r="G75" s="4"/>
      <c r="H75" s="4"/>
      <c r="I75" s="4"/>
      <c r="J75" s="4"/>
      <c r="K75" s="4"/>
      <c r="L75" s="4"/>
      <c r="M75" s="4"/>
      <c r="N75" s="4"/>
      <c r="O75" s="4"/>
      <c r="P75" s="4"/>
      <c r="Q75" s="4"/>
      <c r="R75" s="4"/>
      <c r="S75" s="4"/>
    </row>
    <row r="76" spans="1:19">
      <c r="A76" s="4"/>
      <c r="B76" s="4"/>
      <c r="C76" s="4"/>
      <c r="D76" s="20"/>
      <c r="E76" s="4"/>
      <c r="F76" s="4"/>
      <c r="G76" s="4"/>
      <c r="H76" s="4"/>
      <c r="I76" s="4"/>
      <c r="J76" s="4"/>
      <c r="K76" s="4"/>
      <c r="L76" s="4"/>
      <c r="M76" s="4"/>
      <c r="N76" s="4"/>
      <c r="O76" s="4"/>
      <c r="P76" s="4"/>
      <c r="Q76" s="4"/>
      <c r="R76" s="4"/>
      <c r="S76" s="4"/>
    </row>
    <row r="77" spans="1:19">
      <c r="A77" s="4"/>
      <c r="B77" s="4"/>
      <c r="C77" s="4"/>
      <c r="D77" s="20"/>
      <c r="E77" s="4"/>
      <c r="F77" s="4"/>
      <c r="G77" s="4"/>
      <c r="H77" s="4"/>
      <c r="I77" s="4"/>
      <c r="J77" s="4"/>
      <c r="K77" s="4"/>
      <c r="L77" s="4"/>
      <c r="M77" s="4"/>
      <c r="N77" s="4"/>
      <c r="O77" s="4"/>
      <c r="P77" s="4"/>
      <c r="Q77" s="4"/>
      <c r="R77" s="4"/>
      <c r="S77" s="4"/>
    </row>
    <row r="78" spans="1:19">
      <c r="A78" s="4"/>
      <c r="B78" s="4"/>
      <c r="C78" s="4"/>
      <c r="D78" s="4"/>
      <c r="E78" s="4"/>
      <c r="F78" s="4"/>
      <c r="G78" s="4"/>
      <c r="H78" s="4"/>
      <c r="I78" s="4"/>
      <c r="J78" s="4"/>
      <c r="K78" s="4"/>
      <c r="L78" s="4"/>
      <c r="M78" s="4"/>
      <c r="N78" s="4"/>
      <c r="O78" s="4"/>
      <c r="P78" s="4"/>
      <c r="Q78" s="4"/>
      <c r="R78" s="4"/>
      <c r="S78" s="4"/>
    </row>
    <row r="79" spans="1:19">
      <c r="A79" s="4"/>
      <c r="B79" s="4"/>
      <c r="C79" s="4"/>
      <c r="D79" s="4"/>
      <c r="E79" s="4"/>
      <c r="F79" s="4"/>
      <c r="G79" s="4"/>
      <c r="H79" s="4"/>
      <c r="I79" s="4"/>
      <c r="J79" s="4"/>
      <c r="K79" s="4"/>
      <c r="L79" s="4"/>
      <c r="M79" s="4"/>
      <c r="N79" s="4"/>
      <c r="O79" s="4"/>
      <c r="P79" s="4"/>
      <c r="Q79" s="4"/>
      <c r="R79" s="4"/>
      <c r="S79" s="4"/>
    </row>
    <row r="80" spans="1:19">
      <c r="A80" s="4"/>
      <c r="B80" s="4"/>
      <c r="C80" s="4"/>
      <c r="D80" s="4"/>
      <c r="E80" s="4"/>
      <c r="F80" s="4"/>
      <c r="G80" s="4"/>
      <c r="H80" s="4"/>
      <c r="I80" s="4"/>
      <c r="J80" s="4"/>
      <c r="K80" s="4"/>
      <c r="L80" s="4"/>
      <c r="M80" s="4"/>
      <c r="N80" s="4"/>
      <c r="O80" s="4"/>
      <c r="P80" s="4"/>
      <c r="Q80" s="4"/>
      <c r="R80" s="4"/>
      <c r="S80" s="4"/>
    </row>
    <row r="81" spans="1:19">
      <c r="A81" s="4"/>
      <c r="B81" s="4"/>
      <c r="C81" s="4"/>
      <c r="D81" s="4"/>
      <c r="E81" s="4"/>
      <c r="F81" s="4"/>
      <c r="G81" s="4"/>
      <c r="H81" s="4"/>
      <c r="I81" s="4"/>
      <c r="J81" s="4"/>
      <c r="K81" s="4"/>
      <c r="L81" s="4"/>
      <c r="M81" s="4"/>
      <c r="N81" s="4"/>
      <c r="O81" s="4"/>
      <c r="P81" s="4"/>
      <c r="Q81" s="4"/>
      <c r="R81" s="4"/>
      <c r="S81" s="4"/>
    </row>
    <row r="82" spans="1:19">
      <c r="A82" s="4"/>
      <c r="B82" s="4"/>
      <c r="C82" s="4"/>
      <c r="D82" s="4"/>
      <c r="E82" s="4"/>
      <c r="F82" s="4"/>
      <c r="G82" s="4"/>
      <c r="H82" s="4"/>
      <c r="I82" s="4"/>
      <c r="J82" s="4"/>
      <c r="K82" s="4"/>
      <c r="L82" s="4"/>
      <c r="M82" s="4"/>
      <c r="N82" s="4"/>
      <c r="O82" s="4"/>
      <c r="P82" s="4"/>
      <c r="Q82" s="4"/>
      <c r="R82" s="4"/>
      <c r="S82" s="4"/>
    </row>
    <row r="83" spans="1:19">
      <c r="A83" s="4"/>
      <c r="B83" s="4"/>
      <c r="C83" s="4"/>
      <c r="D83" s="4"/>
      <c r="E83" s="4"/>
      <c r="F83" s="4"/>
      <c r="G83" s="4"/>
      <c r="H83" s="4"/>
      <c r="I83" s="4"/>
      <c r="J83" s="4"/>
      <c r="K83" s="4"/>
      <c r="L83" s="4"/>
      <c r="M83" s="4"/>
      <c r="N83" s="4"/>
      <c r="O83" s="4"/>
      <c r="P83" s="4"/>
      <c r="Q83" s="4"/>
      <c r="R83" s="4"/>
      <c r="S83" s="4"/>
    </row>
    <row r="84" spans="1:19">
      <c r="A84" s="4"/>
      <c r="B84" s="4"/>
      <c r="C84" s="4"/>
      <c r="D84" s="4"/>
      <c r="E84" s="4"/>
      <c r="F84" s="4"/>
      <c r="G84" s="4"/>
      <c r="H84" s="4"/>
      <c r="I84" s="4"/>
      <c r="J84" s="4"/>
      <c r="K84" s="4"/>
      <c r="L84" s="4"/>
      <c r="M84" s="4"/>
      <c r="N84" s="4"/>
      <c r="O84" s="4"/>
      <c r="P84" s="4"/>
      <c r="Q84" s="4"/>
      <c r="R84" s="4"/>
      <c r="S84" s="4"/>
    </row>
    <row r="85" spans="1:19">
      <c r="A85" s="4"/>
      <c r="B85" s="4"/>
      <c r="C85" s="4"/>
      <c r="D85" s="4"/>
      <c r="E85" s="4"/>
      <c r="F85" s="4"/>
      <c r="G85" s="4"/>
      <c r="H85" s="4"/>
      <c r="I85" s="4"/>
      <c r="J85" s="4"/>
      <c r="K85" s="4"/>
      <c r="L85" s="4"/>
      <c r="M85" s="4"/>
      <c r="N85" s="4"/>
      <c r="O85" s="4"/>
      <c r="P85" s="4"/>
      <c r="Q85" s="4"/>
      <c r="R85" s="4"/>
      <c r="S85" s="4"/>
    </row>
    <row r="86" spans="1:19">
      <c r="A86" s="4"/>
      <c r="B86" s="4"/>
      <c r="C86" s="4"/>
      <c r="D86" s="4"/>
      <c r="E86" s="4"/>
      <c r="F86" s="4"/>
      <c r="G86" s="4"/>
      <c r="H86" s="4"/>
      <c r="I86" s="4"/>
      <c r="J86" s="4"/>
      <c r="K86" s="4"/>
      <c r="L86" s="4"/>
      <c r="M86" s="4"/>
      <c r="N86" s="4"/>
      <c r="O86" s="4"/>
      <c r="P86" s="4"/>
      <c r="Q86" s="4"/>
      <c r="R86" s="4"/>
      <c r="S86" s="4"/>
    </row>
    <row r="87" spans="1:19">
      <c r="A87" s="4"/>
      <c r="B87" s="4"/>
      <c r="C87" s="4"/>
      <c r="D87" s="4"/>
      <c r="E87" s="4"/>
      <c r="F87" s="4"/>
      <c r="G87" s="4"/>
      <c r="H87" s="4"/>
      <c r="I87" s="4"/>
      <c r="J87" s="4"/>
      <c r="K87" s="4"/>
      <c r="L87" s="4"/>
      <c r="M87" s="4"/>
      <c r="N87" s="4"/>
      <c r="O87" s="4"/>
      <c r="P87" s="4"/>
      <c r="Q87" s="4"/>
      <c r="R87" s="4"/>
      <c r="S87" s="4"/>
    </row>
    <row r="88" spans="1:19">
      <c r="A88" s="4"/>
      <c r="B88" s="4"/>
      <c r="C88" s="4"/>
      <c r="D88" s="4"/>
      <c r="E88" s="4"/>
      <c r="F88" s="4"/>
      <c r="G88" s="4"/>
      <c r="H88" s="4"/>
      <c r="I88" s="4"/>
      <c r="J88" s="4"/>
      <c r="K88" s="4"/>
      <c r="L88" s="4"/>
      <c r="M88" s="4"/>
      <c r="N88" s="4"/>
      <c r="O88" s="4"/>
      <c r="P88" s="4"/>
      <c r="Q88" s="4"/>
      <c r="R88" s="4"/>
      <c r="S88" s="4"/>
    </row>
    <row r="89" spans="1:19">
      <c r="A89" s="4"/>
      <c r="B89" s="4"/>
      <c r="C89" s="4"/>
      <c r="D89" s="4"/>
      <c r="E89" s="4"/>
      <c r="F89" s="4"/>
      <c r="G89" s="4"/>
      <c r="H89" s="4"/>
      <c r="I89" s="4"/>
      <c r="J89" s="4"/>
      <c r="K89" s="4"/>
      <c r="L89" s="4"/>
      <c r="M89" s="4"/>
      <c r="N89" s="4"/>
      <c r="O89" s="4"/>
      <c r="P89" s="4"/>
      <c r="Q89" s="4"/>
      <c r="R89" s="4"/>
      <c r="S89" s="4"/>
    </row>
    <row r="90" spans="1:19">
      <c r="A90" s="4"/>
      <c r="B90" s="4"/>
      <c r="C90" s="4"/>
      <c r="D90" s="4"/>
      <c r="E90" s="4"/>
      <c r="F90" s="4"/>
      <c r="G90" s="4"/>
      <c r="H90" s="4"/>
      <c r="I90" s="4"/>
      <c r="J90" s="4"/>
      <c r="K90" s="4"/>
      <c r="L90" s="4"/>
      <c r="M90" s="4"/>
      <c r="N90" s="4"/>
      <c r="O90" s="4"/>
      <c r="P90" s="4"/>
      <c r="Q90" s="4"/>
      <c r="R90" s="4"/>
      <c r="S90" s="4"/>
    </row>
    <row r="91" spans="1:19">
      <c r="A91" s="4"/>
      <c r="B91" s="4"/>
      <c r="C91" s="4"/>
      <c r="D91" s="4"/>
      <c r="E91" s="4"/>
      <c r="F91" s="4"/>
      <c r="G91" s="4"/>
      <c r="H91" s="4"/>
      <c r="I91" s="4"/>
      <c r="J91" s="4"/>
      <c r="K91" s="4"/>
      <c r="L91" s="4"/>
      <c r="M91" s="4"/>
      <c r="N91" s="4"/>
      <c r="O91" s="4"/>
      <c r="P91" s="4"/>
      <c r="Q91" s="4"/>
      <c r="R91" s="4"/>
      <c r="S91" s="4"/>
    </row>
    <row r="92" spans="1:19">
      <c r="A92" s="4"/>
      <c r="B92" s="4"/>
      <c r="C92" s="4"/>
      <c r="D92" s="4"/>
      <c r="E92" s="4"/>
      <c r="F92" s="4"/>
      <c r="G92" s="4"/>
      <c r="H92" s="4"/>
      <c r="I92" s="4"/>
      <c r="J92" s="4"/>
      <c r="K92" s="4"/>
      <c r="L92" s="4"/>
      <c r="M92" s="4"/>
      <c r="N92" s="4"/>
      <c r="O92" s="4"/>
      <c r="P92" s="4"/>
      <c r="Q92" s="4"/>
      <c r="R92" s="4"/>
      <c r="S92" s="4"/>
    </row>
    <row r="93" spans="1:19">
      <c r="A93" s="4"/>
      <c r="B93" s="4"/>
      <c r="C93" s="4"/>
      <c r="D93" s="4"/>
      <c r="E93" s="4"/>
      <c r="F93" s="4"/>
      <c r="G93" s="4"/>
      <c r="H93" s="4"/>
      <c r="I93" s="4"/>
      <c r="J93" s="4"/>
      <c r="K93" s="4"/>
      <c r="L93" s="4"/>
      <c r="M93" s="4"/>
      <c r="N93" s="4"/>
      <c r="O93" s="4"/>
      <c r="P93" s="4"/>
      <c r="Q93" s="4"/>
      <c r="R93" s="4"/>
      <c r="S93" s="4"/>
    </row>
    <row r="94" spans="1:19">
      <c r="A94" s="4"/>
      <c r="B94" s="4"/>
      <c r="C94" s="4"/>
      <c r="D94" s="4"/>
      <c r="E94" s="4"/>
      <c r="F94" s="4"/>
      <c r="G94" s="4"/>
      <c r="H94" s="4"/>
      <c r="I94" s="4"/>
      <c r="J94" s="4"/>
      <c r="K94" s="4"/>
      <c r="L94" s="4"/>
      <c r="M94" s="4"/>
      <c r="N94" s="4"/>
      <c r="O94" s="4"/>
      <c r="P94" s="4"/>
      <c r="Q94" s="4"/>
      <c r="R94" s="4"/>
      <c r="S94" s="4"/>
    </row>
    <row r="95" spans="1:19">
      <c r="A95" s="4"/>
      <c r="B95" s="4"/>
      <c r="C95" s="4"/>
      <c r="D95" s="4"/>
      <c r="E95" s="4"/>
      <c r="F95" s="4"/>
      <c r="G95" s="4"/>
      <c r="H95" s="4"/>
      <c r="I95" s="4"/>
      <c r="J95" s="4"/>
      <c r="K95" s="4"/>
      <c r="L95" s="4"/>
      <c r="M95" s="4"/>
      <c r="N95" s="4"/>
      <c r="O95" s="4"/>
      <c r="P95" s="4"/>
      <c r="Q95" s="4"/>
      <c r="R95" s="4"/>
      <c r="S95" s="4"/>
    </row>
    <row r="96" spans="1:19">
      <c r="A96" s="4"/>
      <c r="B96" s="4"/>
      <c r="C96" s="4"/>
      <c r="D96" s="4"/>
      <c r="E96" s="4"/>
      <c r="F96" s="4"/>
      <c r="G96" s="4"/>
      <c r="H96" s="4"/>
      <c r="I96" s="4"/>
      <c r="J96" s="4"/>
      <c r="K96" s="4"/>
      <c r="L96" s="4"/>
      <c r="M96" s="4"/>
      <c r="N96" s="4"/>
      <c r="O96" s="4"/>
      <c r="P96" s="4"/>
      <c r="Q96" s="4"/>
      <c r="R96" s="4"/>
      <c r="S96" s="4"/>
    </row>
    <row r="97" spans="1:19">
      <c r="A97" s="4"/>
      <c r="B97" s="4"/>
      <c r="C97" s="4"/>
      <c r="D97" s="4"/>
      <c r="E97" s="4"/>
      <c r="F97" s="4"/>
      <c r="G97" s="4"/>
      <c r="H97" s="4"/>
      <c r="I97" s="4"/>
      <c r="J97" s="4"/>
      <c r="K97" s="4"/>
      <c r="L97" s="4"/>
      <c r="M97" s="4"/>
      <c r="N97" s="4"/>
      <c r="O97" s="4"/>
      <c r="P97" s="4"/>
      <c r="Q97" s="4"/>
      <c r="R97" s="4"/>
      <c r="S97" s="4"/>
    </row>
    <row r="98" spans="1:19">
      <c r="A98" s="4"/>
      <c r="B98" s="4"/>
      <c r="C98" s="4"/>
      <c r="D98" s="4"/>
      <c r="E98" s="4"/>
      <c r="F98" s="4"/>
      <c r="G98" s="4"/>
      <c r="H98" s="4"/>
      <c r="I98" s="4"/>
      <c r="J98" s="4"/>
      <c r="K98" s="4"/>
      <c r="L98" s="4"/>
      <c r="M98" s="4"/>
      <c r="N98" s="4"/>
      <c r="O98" s="4"/>
      <c r="P98" s="4"/>
      <c r="Q98" s="4"/>
      <c r="R98" s="4"/>
      <c r="S98" s="4"/>
    </row>
    <row r="99" spans="1:19">
      <c r="A99" s="4"/>
      <c r="B99" s="4"/>
      <c r="C99" s="4"/>
      <c r="D99" s="4"/>
      <c r="E99" s="4"/>
      <c r="F99" s="4"/>
      <c r="G99" s="4"/>
      <c r="H99" s="4"/>
      <c r="I99" s="4"/>
      <c r="J99" s="4"/>
      <c r="K99" s="4"/>
      <c r="L99" s="4"/>
      <c r="M99" s="4"/>
      <c r="N99" s="4"/>
      <c r="O99" s="4"/>
      <c r="P99" s="4"/>
      <c r="Q99" s="4"/>
      <c r="R99" s="4"/>
      <c r="S99" s="4"/>
    </row>
    <row r="100" spans="1:19">
      <c r="A100" s="4"/>
      <c r="B100" s="4"/>
      <c r="C100" s="4"/>
      <c r="D100" s="4"/>
      <c r="E100" s="4"/>
      <c r="F100" s="4"/>
      <c r="G100" s="4"/>
      <c r="H100" s="4"/>
      <c r="I100" s="4"/>
      <c r="J100" s="4"/>
      <c r="K100" s="4"/>
      <c r="L100" s="4"/>
      <c r="M100" s="4"/>
      <c r="N100" s="4"/>
      <c r="O100" s="4"/>
      <c r="P100" s="4"/>
      <c r="Q100" s="4"/>
      <c r="R100" s="4"/>
      <c r="S100" s="4"/>
    </row>
    <row r="101" spans="1:19">
      <c r="A101" s="4"/>
      <c r="B101" s="4"/>
      <c r="C101" s="4"/>
      <c r="D101" s="4"/>
      <c r="E101" s="4"/>
      <c r="F101" s="4"/>
      <c r="G101" s="4"/>
      <c r="H101" s="4"/>
      <c r="I101" s="4"/>
      <c r="J101" s="4"/>
      <c r="K101" s="4"/>
      <c r="L101" s="4"/>
      <c r="M101" s="4"/>
      <c r="N101" s="4"/>
      <c r="O101" s="4"/>
      <c r="P101" s="4"/>
      <c r="Q101" s="4"/>
      <c r="R101" s="4"/>
      <c r="S101" s="4"/>
    </row>
    <row r="102" spans="1:19">
      <c r="A102" s="4"/>
      <c r="B102" s="4"/>
      <c r="C102" s="4"/>
      <c r="D102" s="4"/>
      <c r="E102" s="4"/>
      <c r="F102" s="4"/>
      <c r="G102" s="4"/>
      <c r="H102" s="4"/>
      <c r="I102" s="4"/>
      <c r="J102" s="4"/>
      <c r="K102" s="4"/>
      <c r="L102" s="4"/>
      <c r="M102" s="4"/>
      <c r="N102" s="4"/>
      <c r="O102" s="4"/>
      <c r="P102" s="4"/>
      <c r="Q102" s="4"/>
      <c r="R102" s="4"/>
      <c r="S102" s="4"/>
    </row>
    <row r="103" spans="1:19">
      <c r="A103" s="4"/>
      <c r="B103" s="4"/>
      <c r="C103" s="4"/>
      <c r="D103" s="4"/>
      <c r="E103" s="4"/>
      <c r="F103" s="4"/>
      <c r="G103" s="4"/>
      <c r="H103" s="4"/>
      <c r="I103" s="4"/>
      <c r="J103" s="4"/>
      <c r="K103" s="4"/>
      <c r="L103" s="4"/>
      <c r="M103" s="4"/>
      <c r="N103" s="4"/>
      <c r="O103" s="4"/>
      <c r="P103" s="4"/>
      <c r="Q103" s="4"/>
      <c r="R103" s="4"/>
      <c r="S103" s="4"/>
    </row>
    <row r="104" spans="1:19">
      <c r="A104" s="4"/>
      <c r="B104" s="4"/>
      <c r="C104" s="4"/>
      <c r="D104" s="4"/>
      <c r="E104" s="4"/>
      <c r="F104" s="4"/>
      <c r="G104" s="4"/>
      <c r="H104" s="4"/>
      <c r="I104" s="4"/>
      <c r="J104" s="4"/>
      <c r="K104" s="4"/>
      <c r="L104" s="4"/>
      <c r="M104" s="4"/>
      <c r="N104" s="4"/>
      <c r="O104" s="4"/>
      <c r="P104" s="4"/>
      <c r="Q104" s="4"/>
      <c r="R104" s="4"/>
      <c r="S104" s="4"/>
    </row>
    <row r="105" spans="1:19">
      <c r="A105" s="4"/>
      <c r="B105" s="4"/>
      <c r="C105" s="4"/>
      <c r="D105" s="4"/>
      <c r="E105" s="4"/>
      <c r="F105" s="4"/>
      <c r="G105" s="4"/>
      <c r="H105" s="4"/>
      <c r="I105" s="4"/>
      <c r="J105" s="4"/>
      <c r="K105" s="4"/>
      <c r="L105" s="4"/>
      <c r="M105" s="4"/>
      <c r="N105" s="4"/>
      <c r="O105" s="4"/>
      <c r="P105" s="4"/>
      <c r="Q105" s="4"/>
      <c r="R105" s="4"/>
      <c r="S105" s="4"/>
    </row>
    <row r="106" spans="1:19">
      <c r="A106" s="4"/>
      <c r="B106" s="4"/>
      <c r="C106" s="4"/>
      <c r="D106" s="4"/>
      <c r="E106" s="4"/>
      <c r="F106" s="4"/>
      <c r="G106" s="4"/>
      <c r="H106" s="4"/>
      <c r="I106" s="4"/>
      <c r="J106" s="4"/>
      <c r="K106" s="4"/>
      <c r="L106" s="4"/>
      <c r="M106" s="4"/>
      <c r="N106" s="4"/>
      <c r="O106" s="4"/>
      <c r="P106" s="4"/>
      <c r="Q106" s="4"/>
      <c r="R106" s="4"/>
      <c r="S106" s="4"/>
    </row>
    <row r="107" spans="1:19">
      <c r="A107" s="4"/>
      <c r="B107" s="4"/>
      <c r="C107" s="4"/>
      <c r="D107" s="4"/>
      <c r="E107" s="4"/>
      <c r="F107" s="4"/>
      <c r="G107" s="4"/>
      <c r="H107" s="4"/>
      <c r="I107" s="4"/>
      <c r="J107" s="4"/>
      <c r="K107" s="4"/>
      <c r="L107" s="4"/>
      <c r="M107" s="4"/>
      <c r="N107" s="4"/>
      <c r="O107" s="4"/>
      <c r="P107" s="4"/>
      <c r="Q107" s="4"/>
      <c r="R107" s="4"/>
      <c r="S107" s="4"/>
    </row>
    <row r="108" spans="1:19">
      <c r="A108" s="4"/>
      <c r="B108" s="4"/>
      <c r="C108" s="4"/>
      <c r="D108" s="4"/>
      <c r="E108" s="4"/>
      <c r="F108" s="4"/>
      <c r="G108" s="4"/>
      <c r="H108" s="4"/>
      <c r="I108" s="4"/>
      <c r="J108" s="4"/>
      <c r="K108" s="4"/>
      <c r="L108" s="4"/>
      <c r="M108" s="4"/>
      <c r="N108" s="4"/>
      <c r="O108" s="4"/>
      <c r="P108" s="4"/>
      <c r="Q108" s="4"/>
      <c r="R108" s="4"/>
      <c r="S108" s="4"/>
    </row>
    <row r="109" spans="1:19">
      <c r="A109" s="4"/>
      <c r="B109" s="4"/>
      <c r="C109" s="4"/>
      <c r="D109" s="4"/>
      <c r="E109" s="4"/>
      <c r="F109" s="4"/>
      <c r="G109" s="4"/>
      <c r="H109" s="4"/>
      <c r="I109" s="4"/>
      <c r="J109" s="4"/>
      <c r="K109" s="4"/>
      <c r="L109" s="4"/>
      <c r="M109" s="4"/>
      <c r="N109" s="4"/>
      <c r="O109" s="4"/>
      <c r="P109" s="4"/>
      <c r="Q109" s="4"/>
      <c r="R109" s="4"/>
      <c r="S109" s="4"/>
    </row>
    <row r="110" spans="1:19">
      <c r="A110" s="4"/>
      <c r="B110" s="4"/>
      <c r="C110" s="4"/>
      <c r="D110" s="4"/>
      <c r="E110" s="4"/>
      <c r="F110" s="4"/>
      <c r="G110" s="4"/>
      <c r="H110" s="4"/>
      <c r="I110" s="4"/>
      <c r="J110" s="4"/>
      <c r="K110" s="4"/>
      <c r="L110" s="4"/>
      <c r="M110" s="4"/>
      <c r="N110" s="4"/>
      <c r="O110" s="4"/>
      <c r="P110" s="4"/>
      <c r="Q110" s="4"/>
      <c r="R110" s="4"/>
      <c r="S110" s="4"/>
    </row>
    <row r="111" spans="1:19">
      <c r="A111" s="4"/>
      <c r="B111" s="4"/>
      <c r="C111" s="4"/>
      <c r="D111" s="4"/>
      <c r="E111" s="4"/>
      <c r="F111" s="4"/>
      <c r="G111" s="4"/>
      <c r="H111" s="4"/>
      <c r="I111" s="4"/>
      <c r="J111" s="4"/>
      <c r="K111" s="4"/>
      <c r="L111" s="4"/>
      <c r="M111" s="4"/>
      <c r="N111" s="4"/>
      <c r="O111" s="4"/>
      <c r="P111" s="4"/>
      <c r="Q111" s="4"/>
      <c r="R111" s="4"/>
      <c r="S111" s="4"/>
    </row>
    <row r="112" spans="1:19">
      <c r="A112" s="4"/>
      <c r="B112" s="4"/>
      <c r="C112" s="4"/>
      <c r="D112" s="4"/>
      <c r="E112" s="4"/>
      <c r="F112" s="4"/>
      <c r="G112" s="4"/>
      <c r="H112" s="4"/>
      <c r="I112" s="4"/>
      <c r="J112" s="4"/>
      <c r="K112" s="4"/>
      <c r="L112" s="4"/>
      <c r="M112" s="4"/>
      <c r="N112" s="4"/>
      <c r="O112" s="4"/>
      <c r="P112" s="4"/>
      <c r="Q112" s="4"/>
      <c r="R112" s="4"/>
      <c r="S112" s="4"/>
    </row>
    <row r="113" spans="1:19">
      <c r="A113" s="4"/>
      <c r="B113" s="4"/>
      <c r="C113" s="4"/>
      <c r="D113" s="4"/>
      <c r="E113" s="4"/>
      <c r="F113" s="4"/>
      <c r="G113" s="4"/>
      <c r="H113" s="4"/>
      <c r="I113" s="4"/>
      <c r="J113" s="4"/>
      <c r="K113" s="4"/>
      <c r="L113" s="4"/>
      <c r="M113" s="4"/>
      <c r="N113" s="4"/>
      <c r="O113" s="4"/>
      <c r="P113" s="4"/>
      <c r="Q113" s="4"/>
      <c r="R113" s="4"/>
      <c r="S113" s="4"/>
    </row>
    <row r="114" spans="1:19">
      <c r="A114" s="4"/>
      <c r="B114" s="4"/>
      <c r="C114" s="4"/>
      <c r="D114" s="4"/>
      <c r="E114" s="4"/>
      <c r="F114" s="4"/>
      <c r="G114" s="4"/>
      <c r="H114" s="4"/>
      <c r="I114" s="4"/>
      <c r="J114" s="4"/>
      <c r="K114" s="4"/>
      <c r="L114" s="4"/>
      <c r="M114" s="4"/>
      <c r="N114" s="4"/>
      <c r="O114" s="4"/>
      <c r="P114" s="4"/>
      <c r="Q114" s="4"/>
      <c r="R114" s="4"/>
      <c r="S114" s="4"/>
    </row>
    <row r="115" spans="1:19">
      <c r="A115" s="4"/>
      <c r="B115" s="4"/>
      <c r="C115" s="4"/>
      <c r="D115" s="4"/>
      <c r="E115" s="4"/>
      <c r="F115" s="4"/>
      <c r="G115" s="4"/>
      <c r="H115" s="4"/>
      <c r="I115" s="4"/>
      <c r="J115" s="4"/>
      <c r="K115" s="4" t="s">
        <v>44</v>
      </c>
      <c r="L115" s="4"/>
      <c r="M115" s="4"/>
      <c r="N115" s="4"/>
      <c r="O115" s="4"/>
      <c r="P115" s="4"/>
      <c r="Q115" s="4"/>
      <c r="R115" s="4"/>
      <c r="S115" s="4"/>
    </row>
    <row r="116" spans="1:19">
      <c r="A116" s="4"/>
      <c r="B116" s="4"/>
      <c r="C116" s="4"/>
      <c r="D116" s="4"/>
      <c r="E116" s="4"/>
      <c r="F116" s="4"/>
      <c r="G116" s="4"/>
      <c r="H116" s="4"/>
      <c r="I116" s="4"/>
      <c r="J116" s="4"/>
      <c r="K116" s="4"/>
      <c r="L116" s="4"/>
      <c r="M116" s="4"/>
      <c r="N116" s="4"/>
      <c r="O116" s="4"/>
      <c r="P116" s="4"/>
      <c r="Q116" s="4"/>
      <c r="R116" s="4"/>
      <c r="S116" s="4"/>
    </row>
    <row r="117" spans="1:19">
      <c r="A117" s="4"/>
      <c r="B117" s="4"/>
      <c r="C117" s="4"/>
      <c r="D117" s="4"/>
      <c r="E117" s="4"/>
      <c r="F117" s="4"/>
      <c r="G117" s="4"/>
      <c r="H117" s="4"/>
      <c r="I117" s="4"/>
      <c r="J117" s="4"/>
      <c r="K117" s="4" t="s">
        <v>44</v>
      </c>
      <c r="L117" s="4"/>
      <c r="M117" s="4"/>
      <c r="N117" s="4"/>
      <c r="O117" s="4"/>
      <c r="P117" s="4"/>
      <c r="Q117" s="4"/>
      <c r="R117" s="4"/>
      <c r="S117" s="4"/>
    </row>
    <row r="118" spans="1:19">
      <c r="A118" s="4"/>
      <c r="B118" s="4"/>
      <c r="C118" s="4"/>
      <c r="D118" s="4"/>
      <c r="E118" s="4"/>
      <c r="F118" s="4"/>
      <c r="G118" s="4"/>
      <c r="H118" s="4"/>
      <c r="I118" s="4"/>
      <c r="J118" s="4"/>
      <c r="K118" s="4"/>
      <c r="L118" s="4"/>
      <c r="M118" s="4"/>
      <c r="N118" s="4"/>
      <c r="O118" s="4"/>
      <c r="P118" s="4"/>
      <c r="Q118" s="4"/>
      <c r="R118" s="4"/>
      <c r="S118" s="4"/>
    </row>
    <row r="119" spans="1:19">
      <c r="A119" s="4"/>
      <c r="B119" s="4"/>
      <c r="C119" s="4"/>
      <c r="D119" s="4"/>
      <c r="E119" s="4"/>
      <c r="F119" s="4"/>
      <c r="G119" s="4"/>
      <c r="H119" s="4"/>
      <c r="I119" s="4"/>
      <c r="J119" s="4"/>
      <c r="K119" s="4"/>
      <c r="L119" s="4"/>
      <c r="M119" s="4"/>
      <c r="N119" s="4"/>
      <c r="O119" s="4"/>
      <c r="P119" s="4"/>
      <c r="Q119" s="4"/>
      <c r="R119" s="4"/>
      <c r="S119" s="4"/>
    </row>
    <row r="120" spans="1:19">
      <c r="A120" s="4"/>
      <c r="B120" s="4"/>
      <c r="C120" s="4"/>
      <c r="D120" s="4"/>
      <c r="E120" s="4"/>
      <c r="F120" s="4"/>
      <c r="G120" s="4"/>
      <c r="H120" s="4"/>
      <c r="I120" s="4"/>
      <c r="J120" s="4"/>
      <c r="K120" s="4"/>
      <c r="L120" s="4"/>
      <c r="M120" s="4"/>
      <c r="N120" s="4"/>
      <c r="O120" s="4"/>
      <c r="P120" s="4"/>
      <c r="Q120" s="4"/>
      <c r="R120" s="4"/>
      <c r="S120" s="4"/>
    </row>
    <row r="121" spans="1:19">
      <c r="A121" s="4"/>
      <c r="B121" s="4"/>
      <c r="C121" s="4"/>
      <c r="D121" s="4"/>
      <c r="E121" s="4"/>
      <c r="F121" s="4"/>
      <c r="G121" s="4"/>
      <c r="H121" s="4"/>
      <c r="I121" s="4"/>
      <c r="J121" s="4"/>
      <c r="K121" s="4"/>
      <c r="L121" s="4"/>
      <c r="M121" s="4"/>
      <c r="N121" s="4"/>
      <c r="O121" s="4"/>
      <c r="P121" s="4"/>
      <c r="Q121" s="4"/>
      <c r="R121" s="4"/>
      <c r="S121" s="4"/>
    </row>
    <row r="122" spans="1:19">
      <c r="A122" s="4"/>
      <c r="B122" s="4"/>
      <c r="C122" s="4"/>
      <c r="D122" s="4"/>
      <c r="E122" s="4"/>
      <c r="F122" s="4"/>
      <c r="G122" s="4"/>
      <c r="H122" s="4"/>
      <c r="I122" s="4"/>
      <c r="J122" s="4"/>
      <c r="K122" s="4"/>
      <c r="L122" s="4"/>
      <c r="M122" s="4"/>
      <c r="N122" s="4"/>
      <c r="O122" s="4"/>
      <c r="P122" s="4"/>
      <c r="Q122" s="4"/>
      <c r="R122" s="4"/>
      <c r="S122" s="4"/>
    </row>
    <row r="123" spans="1:19">
      <c r="A123" s="4"/>
      <c r="B123" s="4"/>
      <c r="C123" s="4"/>
      <c r="D123" s="4"/>
      <c r="E123" s="4"/>
      <c r="F123" s="4"/>
      <c r="G123" s="4"/>
      <c r="H123" s="4"/>
      <c r="I123" s="4"/>
      <c r="J123" s="4"/>
      <c r="K123" s="4"/>
      <c r="L123" s="4"/>
      <c r="M123" s="4"/>
      <c r="N123" s="4"/>
      <c r="O123" s="4"/>
      <c r="P123" s="4"/>
      <c r="Q123" s="4"/>
      <c r="R123" s="4"/>
      <c r="S123" s="4"/>
    </row>
    <row r="124" spans="1:19">
      <c r="A124" s="4"/>
      <c r="B124" s="4"/>
      <c r="C124" s="4"/>
      <c r="D124" s="4"/>
      <c r="E124" s="4"/>
      <c r="F124" s="4"/>
      <c r="G124" s="4"/>
      <c r="H124" s="4"/>
      <c r="I124" s="4"/>
      <c r="J124" s="4"/>
      <c r="K124" s="4"/>
      <c r="L124" s="4"/>
      <c r="M124" s="4"/>
      <c r="N124" s="4"/>
      <c r="O124" s="4"/>
      <c r="P124" s="4"/>
      <c r="Q124" s="4"/>
      <c r="R124" s="4"/>
      <c r="S124" s="4"/>
    </row>
    <row r="125" spans="1:19">
      <c r="A125" s="4"/>
      <c r="B125" s="4"/>
      <c r="C125" s="4"/>
      <c r="D125" s="4"/>
      <c r="E125" s="4"/>
      <c r="F125" s="4"/>
      <c r="G125" s="4"/>
      <c r="H125" s="4"/>
      <c r="I125" s="4"/>
      <c r="J125" s="4"/>
      <c r="K125" s="4"/>
      <c r="L125" s="4"/>
      <c r="M125" s="4"/>
      <c r="N125" s="4"/>
      <c r="O125" s="4"/>
      <c r="P125" s="4"/>
      <c r="Q125" s="4"/>
      <c r="R125" s="4"/>
      <c r="S125" s="4"/>
    </row>
    <row r="126" spans="1:19">
      <c r="A126" s="4"/>
      <c r="B126" s="4"/>
      <c r="C126" s="4"/>
      <c r="D126" s="4"/>
      <c r="E126" s="4"/>
      <c r="F126" s="4"/>
      <c r="G126" s="4"/>
      <c r="H126" s="4"/>
      <c r="I126" s="4"/>
      <c r="J126" s="4"/>
      <c r="K126" s="4"/>
      <c r="L126" s="4"/>
      <c r="M126" s="4"/>
      <c r="N126" s="4"/>
      <c r="O126" s="4"/>
      <c r="P126" s="4"/>
      <c r="Q126" s="4"/>
      <c r="R126" s="4"/>
      <c r="S126" s="4"/>
    </row>
    <row r="127" spans="1:19">
      <c r="A127" s="4"/>
      <c r="B127" s="4"/>
      <c r="C127" s="4"/>
      <c r="D127" s="4"/>
      <c r="E127" s="4"/>
      <c r="F127" s="4"/>
      <c r="G127" s="4"/>
      <c r="H127" s="4"/>
      <c r="I127" s="4"/>
      <c r="J127" s="4"/>
      <c r="K127" s="4"/>
      <c r="L127" s="4"/>
      <c r="M127" s="4"/>
      <c r="N127" s="4"/>
      <c r="O127" s="4"/>
      <c r="P127" s="4"/>
      <c r="Q127" s="4"/>
      <c r="R127" s="4"/>
      <c r="S127" s="4"/>
    </row>
    <row r="128" spans="1:19">
      <c r="A128" s="4"/>
      <c r="B128" s="4"/>
      <c r="C128" s="4"/>
      <c r="D128" s="4"/>
      <c r="E128" s="4"/>
      <c r="F128" s="4"/>
      <c r="G128" s="4"/>
      <c r="H128" s="4"/>
      <c r="I128" s="4"/>
      <c r="J128" s="4"/>
      <c r="K128" s="4"/>
      <c r="L128" s="4"/>
      <c r="M128" s="4"/>
      <c r="N128" s="4"/>
      <c r="O128" s="4"/>
      <c r="P128" s="4"/>
      <c r="Q128" s="4"/>
      <c r="R128" s="4"/>
      <c r="S128" s="4"/>
    </row>
    <row r="129" spans="1:19">
      <c r="A129" s="4"/>
      <c r="B129" s="4"/>
      <c r="C129" s="4"/>
      <c r="D129" s="4"/>
      <c r="E129" s="4"/>
      <c r="F129" s="4"/>
      <c r="G129" s="4"/>
      <c r="H129" s="4"/>
      <c r="I129" s="4"/>
      <c r="J129" s="4"/>
      <c r="K129" s="4"/>
      <c r="L129" s="4"/>
      <c r="M129" s="4"/>
      <c r="N129" s="4"/>
      <c r="O129" s="4"/>
      <c r="P129" s="4"/>
      <c r="Q129" s="4"/>
      <c r="R129" s="4"/>
      <c r="S129" s="4"/>
    </row>
    <row r="130" spans="1:19">
      <c r="A130" s="4"/>
      <c r="B130" s="4"/>
      <c r="C130" s="4"/>
      <c r="D130" s="4"/>
      <c r="E130" s="4"/>
      <c r="F130" s="4"/>
      <c r="G130" s="4"/>
      <c r="H130" s="4"/>
      <c r="I130" s="4"/>
      <c r="J130" s="4"/>
      <c r="K130" s="4"/>
      <c r="L130" s="4"/>
      <c r="M130" s="4"/>
      <c r="N130" s="4"/>
      <c r="O130" s="4"/>
      <c r="P130" s="4"/>
      <c r="Q130" s="4"/>
      <c r="R130" s="4"/>
      <c r="S130" s="4"/>
    </row>
    <row r="131" spans="1:19">
      <c r="A131" s="4"/>
      <c r="B131" s="4"/>
      <c r="C131" s="4"/>
      <c r="D131" s="4"/>
      <c r="E131" s="4"/>
      <c r="F131" s="4"/>
      <c r="G131" s="4"/>
      <c r="H131" s="4"/>
      <c r="I131" s="4"/>
      <c r="J131" s="4"/>
      <c r="K131" s="4"/>
      <c r="L131" s="4"/>
      <c r="M131" s="4"/>
      <c r="N131" s="4"/>
      <c r="O131" s="4"/>
      <c r="P131" s="4"/>
      <c r="Q131" s="4"/>
      <c r="R131" s="4"/>
      <c r="S131" s="4"/>
    </row>
    <row r="132" spans="1:19">
      <c r="A132" s="4"/>
      <c r="B132" s="4"/>
      <c r="C132" s="4"/>
      <c r="D132" s="4"/>
      <c r="E132" s="4"/>
      <c r="F132" s="4"/>
      <c r="G132" s="4"/>
      <c r="H132" s="4"/>
      <c r="I132" s="4"/>
      <c r="J132" s="4"/>
      <c r="K132" s="4"/>
      <c r="L132" s="4"/>
      <c r="M132" s="4"/>
      <c r="N132" s="4"/>
      <c r="O132" s="4"/>
      <c r="P132" s="4"/>
      <c r="Q132" s="4"/>
      <c r="R132" s="4"/>
      <c r="S132" s="4"/>
    </row>
    <row r="133" spans="1:19">
      <c r="A133" s="4"/>
      <c r="B133" s="4"/>
      <c r="C133" s="4"/>
      <c r="D133" s="4"/>
      <c r="E133" s="4"/>
      <c r="F133" s="4"/>
      <c r="G133" s="4"/>
      <c r="H133" s="4"/>
      <c r="I133" s="4"/>
      <c r="J133" s="4"/>
      <c r="K133" s="4"/>
      <c r="L133" s="4"/>
      <c r="M133" s="4"/>
      <c r="N133" s="4"/>
      <c r="O133" s="4"/>
      <c r="P133" s="4"/>
      <c r="Q133" s="4"/>
      <c r="R133" s="4"/>
      <c r="S133" s="4"/>
    </row>
    <row r="134" spans="1:19">
      <c r="A134" s="4"/>
      <c r="B134" s="4"/>
      <c r="C134" s="4"/>
      <c r="D134" s="4"/>
      <c r="E134" s="4"/>
      <c r="F134" s="4"/>
      <c r="G134" s="4"/>
      <c r="H134" s="4"/>
      <c r="I134" s="4"/>
      <c r="J134" s="4"/>
      <c r="K134" s="4"/>
      <c r="L134" s="4"/>
      <c r="M134" s="4"/>
      <c r="N134" s="4"/>
      <c r="O134" s="4"/>
      <c r="P134" s="4"/>
      <c r="Q134" s="4"/>
      <c r="R134" s="4"/>
      <c r="S134" s="4"/>
    </row>
    <row r="135" spans="1:19">
      <c r="A135" s="4"/>
      <c r="B135" s="4"/>
      <c r="C135" s="4"/>
      <c r="D135" s="4"/>
      <c r="E135" s="4"/>
      <c r="F135" s="4"/>
      <c r="G135" s="4"/>
      <c r="H135" s="4"/>
      <c r="I135" s="4"/>
      <c r="J135" s="4"/>
      <c r="K135" s="4"/>
      <c r="L135" s="4"/>
      <c r="M135" s="4"/>
      <c r="N135" s="4"/>
      <c r="O135" s="4"/>
      <c r="P135" s="4"/>
      <c r="Q135" s="4"/>
      <c r="R135" s="4"/>
      <c r="S135" s="4"/>
    </row>
    <row r="136" spans="1:19">
      <c r="A136" s="4"/>
      <c r="B136" s="4"/>
      <c r="C136" s="4"/>
      <c r="D136" s="4"/>
      <c r="E136" s="4"/>
      <c r="F136" s="4"/>
      <c r="G136" s="4"/>
      <c r="H136" s="4"/>
      <c r="I136" s="4"/>
      <c r="J136" s="4"/>
      <c r="K136" s="4"/>
      <c r="L136" s="4"/>
      <c r="M136" s="4"/>
      <c r="N136" s="4"/>
      <c r="O136" s="4"/>
      <c r="P136" s="4"/>
      <c r="Q136" s="4"/>
      <c r="R136" s="4"/>
      <c r="S136" s="4"/>
    </row>
    <row r="137" spans="1:19">
      <c r="A137" s="4"/>
      <c r="B137" s="4"/>
      <c r="C137" s="4"/>
      <c r="D137" s="4"/>
      <c r="E137" s="4"/>
      <c r="F137" s="4"/>
      <c r="G137" s="4"/>
      <c r="H137" s="4"/>
      <c r="I137" s="4"/>
      <c r="J137" s="4"/>
      <c r="K137" s="4"/>
      <c r="L137" s="4"/>
      <c r="M137" s="4"/>
      <c r="N137" s="4"/>
      <c r="O137" s="4"/>
      <c r="P137" s="4"/>
      <c r="Q137" s="4"/>
      <c r="R137" s="4"/>
      <c r="S137" s="4"/>
    </row>
    <row r="138" spans="1:19">
      <c r="A138" s="4"/>
      <c r="B138" s="4"/>
      <c r="C138" s="4"/>
      <c r="D138" s="4"/>
      <c r="E138" s="4"/>
      <c r="F138" s="4"/>
      <c r="G138" s="4"/>
      <c r="H138" s="4"/>
      <c r="I138" s="4"/>
      <c r="J138" s="4"/>
      <c r="K138" s="4"/>
      <c r="L138" s="4"/>
      <c r="M138" s="4"/>
      <c r="N138" s="4"/>
      <c r="O138" s="4"/>
      <c r="P138" s="4"/>
      <c r="Q138" s="4"/>
      <c r="R138" s="4"/>
      <c r="S138" s="4"/>
    </row>
    <row r="139" spans="1:19">
      <c r="A139" s="4"/>
      <c r="B139" s="4"/>
      <c r="C139" s="4"/>
      <c r="D139" s="4"/>
      <c r="E139" s="4"/>
      <c r="F139" s="4"/>
      <c r="G139" s="4"/>
      <c r="H139" s="4"/>
      <c r="I139" s="4"/>
      <c r="J139" s="4"/>
      <c r="K139" s="4"/>
      <c r="L139" s="4"/>
      <c r="M139" s="4"/>
      <c r="N139" s="4"/>
      <c r="O139" s="4"/>
      <c r="P139" s="4"/>
      <c r="Q139" s="4"/>
      <c r="R139" s="4"/>
      <c r="S139" s="4"/>
    </row>
    <row r="140" spans="1:19">
      <c r="A140" s="4"/>
      <c r="B140" s="4"/>
      <c r="C140" s="4"/>
      <c r="D140" s="4"/>
      <c r="E140" s="4"/>
      <c r="F140" s="4"/>
      <c r="G140" s="4"/>
      <c r="H140" s="4"/>
      <c r="I140" s="4"/>
      <c r="J140" s="4"/>
      <c r="K140" s="4"/>
      <c r="L140" s="4"/>
      <c r="M140" s="4"/>
      <c r="N140" s="4"/>
      <c r="O140" s="4"/>
      <c r="P140" s="4"/>
      <c r="Q140" s="4"/>
      <c r="R140" s="4"/>
      <c r="S140" s="4"/>
    </row>
    <row r="141" spans="1:19">
      <c r="A141" s="4"/>
      <c r="B141" s="4"/>
      <c r="C141" s="4"/>
      <c r="D141" s="4"/>
      <c r="E141" s="4"/>
      <c r="F141" s="4"/>
      <c r="G141" s="4"/>
      <c r="H141" s="4"/>
      <c r="I141" s="4"/>
      <c r="J141" s="4"/>
      <c r="K141" s="4"/>
      <c r="L141" s="4"/>
      <c r="M141" s="4"/>
      <c r="N141" s="4"/>
      <c r="O141" s="4"/>
      <c r="P141" s="4"/>
      <c r="Q141" s="4"/>
      <c r="R141" s="4"/>
      <c r="S141" s="4"/>
    </row>
    <row r="142" spans="1:19">
      <c r="A142" s="4"/>
      <c r="B142" s="4"/>
      <c r="C142" s="4"/>
      <c r="D142" s="4"/>
      <c r="E142" s="4"/>
      <c r="F142" s="4"/>
      <c r="G142" s="4"/>
      <c r="H142" s="4"/>
      <c r="I142" s="4"/>
      <c r="J142" s="4"/>
      <c r="K142" s="4"/>
      <c r="L142" s="4"/>
      <c r="M142" s="4"/>
      <c r="N142" s="4"/>
      <c r="O142" s="4"/>
      <c r="P142" s="4"/>
      <c r="Q142" s="4"/>
      <c r="R142" s="4"/>
      <c r="S142" s="4"/>
    </row>
    <row r="143" spans="1:19">
      <c r="A143" s="4"/>
      <c r="B143" s="4"/>
      <c r="C143" s="4"/>
      <c r="D143" s="4"/>
      <c r="E143" s="4"/>
      <c r="F143" s="4"/>
      <c r="G143" s="4"/>
      <c r="H143" s="4"/>
      <c r="I143" s="4"/>
      <c r="J143" s="4"/>
      <c r="K143" s="4"/>
      <c r="L143" s="4"/>
      <c r="M143" s="4"/>
      <c r="N143" s="4"/>
      <c r="O143" s="4"/>
      <c r="P143" s="4"/>
      <c r="Q143" s="4"/>
      <c r="R143" s="4"/>
      <c r="S143" s="4"/>
    </row>
    <row r="144" spans="1:19">
      <c r="A144" s="4"/>
      <c r="B144" s="4"/>
      <c r="C144" s="4"/>
      <c r="D144" s="4"/>
      <c r="E144" s="4"/>
      <c r="F144" s="4"/>
      <c r="G144" s="4"/>
      <c r="H144" s="4"/>
      <c r="I144" s="4"/>
      <c r="J144" s="4"/>
      <c r="K144" s="4"/>
      <c r="L144" s="4"/>
      <c r="M144" s="4"/>
      <c r="N144" s="4"/>
      <c r="O144" s="4"/>
      <c r="P144" s="4"/>
      <c r="Q144" s="4"/>
      <c r="R144" s="4"/>
      <c r="S144" s="4"/>
    </row>
    <row r="145" spans="1:19">
      <c r="A145" s="4"/>
      <c r="B145" s="4"/>
      <c r="C145" s="4"/>
      <c r="D145" s="4"/>
      <c r="E145" s="4"/>
      <c r="F145" s="4"/>
      <c r="G145" s="4"/>
      <c r="H145" s="4"/>
      <c r="I145" s="4"/>
      <c r="J145" s="4"/>
      <c r="K145" s="4"/>
      <c r="L145" s="4"/>
      <c r="M145" s="4"/>
      <c r="N145" s="4"/>
      <c r="O145" s="4"/>
      <c r="P145" s="4"/>
      <c r="Q145" s="4"/>
      <c r="R145" s="4"/>
      <c r="S145" s="4"/>
    </row>
    <row r="146" spans="1:19">
      <c r="A146" s="4"/>
      <c r="B146" s="4"/>
      <c r="C146" s="4"/>
      <c r="D146" s="4"/>
      <c r="E146" s="4"/>
      <c r="F146" s="4"/>
      <c r="G146" s="4"/>
      <c r="H146" s="4"/>
      <c r="I146" s="4"/>
      <c r="J146" s="4"/>
      <c r="K146" s="4"/>
      <c r="L146" s="4"/>
      <c r="M146" s="4"/>
      <c r="N146" s="4"/>
      <c r="O146" s="4"/>
      <c r="P146" s="4"/>
      <c r="Q146" s="4"/>
      <c r="R146" s="4"/>
      <c r="S146" s="4"/>
    </row>
    <row r="147" spans="1:19">
      <c r="A147" s="4"/>
      <c r="B147" s="4"/>
      <c r="C147" s="4"/>
      <c r="D147" s="4"/>
      <c r="E147" s="4"/>
      <c r="F147" s="4"/>
      <c r="G147" s="4"/>
      <c r="H147" s="4"/>
      <c r="I147" s="4"/>
      <c r="J147" s="4"/>
      <c r="K147" s="4"/>
      <c r="L147" s="4"/>
      <c r="M147" s="4"/>
      <c r="N147" s="4"/>
      <c r="O147" s="4"/>
      <c r="P147" s="4"/>
      <c r="Q147" s="4"/>
      <c r="R147" s="4"/>
      <c r="S147" s="4"/>
    </row>
    <row r="148" spans="1:19">
      <c r="A148" s="4"/>
      <c r="B148" s="4"/>
      <c r="C148" s="4"/>
      <c r="D148" s="4"/>
      <c r="E148" s="4"/>
      <c r="F148" s="4"/>
      <c r="G148" s="4"/>
      <c r="H148" s="4"/>
      <c r="I148" s="4"/>
      <c r="J148" s="4"/>
      <c r="K148" s="4"/>
      <c r="L148" s="4"/>
      <c r="M148" s="4"/>
      <c r="N148" s="4"/>
      <c r="O148" s="4"/>
      <c r="P148" s="4"/>
      <c r="Q148" s="4"/>
      <c r="R148" s="4"/>
      <c r="S148" s="4"/>
    </row>
    <row r="149" spans="1:19">
      <c r="A149" s="4"/>
      <c r="B149" s="4"/>
      <c r="C149" s="4"/>
      <c r="D149" s="4"/>
      <c r="E149" s="4"/>
      <c r="F149" s="4"/>
      <c r="G149" s="4"/>
      <c r="H149" s="4"/>
      <c r="I149" s="4"/>
      <c r="J149" s="4"/>
      <c r="K149" s="4"/>
      <c r="L149" s="4"/>
      <c r="M149" s="4"/>
      <c r="N149" s="4"/>
      <c r="O149" s="4"/>
      <c r="P149" s="4"/>
      <c r="Q149" s="4"/>
      <c r="R149" s="4"/>
      <c r="S149" s="4"/>
    </row>
    <row r="150" spans="1:19">
      <c r="A150" s="4"/>
      <c r="B150" s="4"/>
      <c r="C150" s="4"/>
      <c r="D150" s="4"/>
      <c r="E150" s="4"/>
      <c r="F150" s="4"/>
      <c r="G150" s="4"/>
      <c r="H150" s="4"/>
      <c r="I150" s="4"/>
      <c r="J150" s="4"/>
      <c r="K150" s="4"/>
      <c r="L150" s="4"/>
      <c r="M150" s="4"/>
      <c r="N150" s="4"/>
      <c r="O150" s="4"/>
      <c r="P150" s="4"/>
      <c r="Q150" s="4"/>
      <c r="R150" s="4"/>
      <c r="S150" s="4"/>
    </row>
    <row r="151" spans="1:19">
      <c r="A151" s="4"/>
      <c r="B151" s="4"/>
      <c r="C151" s="4"/>
      <c r="D151" s="4"/>
      <c r="E151" s="4"/>
      <c r="F151" s="4"/>
      <c r="G151" s="4"/>
      <c r="H151" s="4"/>
      <c r="I151" s="4"/>
      <c r="J151" s="4"/>
      <c r="K151" s="4"/>
      <c r="L151" s="4"/>
      <c r="M151" s="4"/>
      <c r="N151" s="4"/>
      <c r="O151" s="4"/>
      <c r="P151" s="4"/>
      <c r="Q151" s="4"/>
      <c r="R151" s="4"/>
      <c r="S151" s="4"/>
    </row>
    <row r="152" spans="1:19">
      <c r="A152" s="4"/>
      <c r="B152" s="4"/>
      <c r="C152" s="4"/>
      <c r="D152" s="4"/>
      <c r="E152" s="4"/>
      <c r="F152" s="4"/>
      <c r="G152" s="4"/>
      <c r="H152" s="4"/>
      <c r="I152" s="4"/>
      <c r="J152" s="4"/>
      <c r="K152" s="4"/>
      <c r="L152" s="4"/>
      <c r="M152" s="4"/>
      <c r="N152" s="4"/>
      <c r="O152" s="4"/>
      <c r="P152" s="4"/>
      <c r="Q152" s="4"/>
      <c r="R152" s="4"/>
      <c r="S152" s="4"/>
    </row>
    <row r="153" spans="1:19">
      <c r="A153" s="4"/>
      <c r="B153" s="4"/>
      <c r="C153" s="4"/>
      <c r="D153" s="4"/>
      <c r="E153" s="4"/>
      <c r="F153" s="4"/>
      <c r="G153" s="4"/>
      <c r="H153" s="4"/>
      <c r="I153" s="4"/>
      <c r="J153" s="4"/>
      <c r="K153" s="4"/>
      <c r="L153" s="4"/>
      <c r="M153" s="4"/>
      <c r="N153" s="4"/>
      <c r="O153" s="4"/>
      <c r="P153" s="4"/>
      <c r="Q153" s="4"/>
      <c r="R153" s="4"/>
      <c r="S153" s="4"/>
    </row>
    <row r="154" spans="1:19">
      <c r="A154" s="4"/>
      <c r="B154" s="4"/>
      <c r="C154" s="4"/>
      <c r="D154" s="4"/>
      <c r="E154" s="4"/>
      <c r="F154" s="4"/>
      <c r="G154" s="4"/>
      <c r="H154" s="4"/>
      <c r="I154" s="4"/>
      <c r="J154" s="4"/>
      <c r="K154" s="4"/>
      <c r="L154" s="4"/>
      <c r="M154" s="4"/>
      <c r="N154" s="4"/>
      <c r="O154" s="4"/>
      <c r="P154" s="4"/>
      <c r="Q154" s="4"/>
      <c r="R154" s="4"/>
      <c r="S154" s="4"/>
    </row>
    <row r="155" spans="1:19">
      <c r="A155" s="4"/>
      <c r="B155" s="4"/>
      <c r="C155" s="4"/>
      <c r="D155" s="4"/>
      <c r="E155" s="4"/>
      <c r="F155" s="4"/>
      <c r="G155" s="4"/>
      <c r="H155" s="4"/>
      <c r="I155" s="4"/>
      <c r="J155" s="4"/>
      <c r="K155" s="4"/>
      <c r="L155" s="4"/>
      <c r="M155" s="4"/>
      <c r="N155" s="4"/>
      <c r="O155" s="4"/>
      <c r="P155" s="4"/>
      <c r="Q155" s="4"/>
      <c r="R155" s="4"/>
      <c r="S155" s="4"/>
    </row>
    <row r="156" spans="1:19">
      <c r="A156" s="4"/>
      <c r="B156" s="4"/>
      <c r="C156" s="4"/>
      <c r="D156" s="4"/>
      <c r="E156" s="4"/>
      <c r="F156" s="4"/>
      <c r="G156" s="4"/>
      <c r="H156" s="4"/>
      <c r="I156" s="4"/>
      <c r="J156" s="4"/>
      <c r="K156" s="4"/>
      <c r="L156" s="4"/>
      <c r="M156" s="4"/>
      <c r="N156" s="4"/>
      <c r="O156" s="4"/>
      <c r="P156" s="4"/>
      <c r="Q156" s="4"/>
      <c r="R156" s="4"/>
      <c r="S156" s="4"/>
    </row>
    <row r="157" spans="1:19">
      <c r="A157" s="4"/>
      <c r="B157" s="4"/>
      <c r="C157" s="4"/>
      <c r="D157" s="4"/>
      <c r="E157" s="4"/>
      <c r="F157" s="4"/>
      <c r="G157" s="4"/>
      <c r="H157" s="4"/>
      <c r="I157" s="4"/>
      <c r="J157" s="4"/>
      <c r="K157" s="4"/>
      <c r="L157" s="4"/>
      <c r="M157" s="4"/>
      <c r="N157" s="4"/>
      <c r="O157" s="4"/>
      <c r="P157" s="4"/>
      <c r="Q157" s="4"/>
      <c r="R157" s="4"/>
      <c r="S157" s="4"/>
    </row>
    <row r="158" spans="1:19">
      <c r="A158" s="4"/>
      <c r="B158" s="4"/>
      <c r="C158" s="4"/>
      <c r="D158" s="4"/>
      <c r="E158" s="4"/>
      <c r="F158" s="4"/>
      <c r="G158" s="4"/>
      <c r="H158" s="4"/>
      <c r="I158" s="4"/>
      <c r="J158" s="4"/>
      <c r="K158" s="4"/>
      <c r="L158" s="4"/>
      <c r="M158" s="4"/>
      <c r="N158" s="4"/>
      <c r="O158" s="4"/>
      <c r="P158" s="4"/>
      <c r="Q158" s="4"/>
      <c r="R158" s="4"/>
      <c r="S158" s="4"/>
    </row>
    <row r="159" spans="1:19">
      <c r="A159" s="4"/>
      <c r="B159" s="4"/>
      <c r="C159" s="4"/>
      <c r="D159" s="4"/>
      <c r="E159" s="4"/>
      <c r="F159" s="4"/>
      <c r="G159" s="4"/>
      <c r="H159" s="4"/>
      <c r="I159" s="4"/>
      <c r="J159" s="4"/>
      <c r="K159" s="4"/>
      <c r="L159" s="4"/>
      <c r="M159" s="4"/>
      <c r="N159" s="4"/>
      <c r="O159" s="4"/>
      <c r="P159" s="4"/>
      <c r="Q159" s="4"/>
      <c r="R159" s="4"/>
      <c r="S159" s="4"/>
    </row>
    <row r="160" spans="1:19">
      <c r="A160" s="4"/>
      <c r="B160" s="4"/>
      <c r="C160" s="4"/>
      <c r="D160" s="4"/>
      <c r="E160" s="4"/>
      <c r="F160" s="4"/>
      <c r="G160" s="4"/>
      <c r="H160" s="4"/>
      <c r="I160" s="4"/>
      <c r="J160" s="4"/>
      <c r="K160" s="4"/>
      <c r="L160" s="4"/>
      <c r="M160" s="4"/>
      <c r="N160" s="4"/>
      <c r="O160" s="4"/>
      <c r="P160" s="4"/>
      <c r="Q160" s="4"/>
      <c r="R160" s="4"/>
      <c r="S160" s="4"/>
    </row>
    <row r="161" spans="1:19">
      <c r="A161" s="4"/>
      <c r="B161" s="4"/>
      <c r="C161" s="4"/>
      <c r="D161" s="4"/>
      <c r="E161" s="4"/>
      <c r="F161" s="4"/>
      <c r="G161" s="4"/>
      <c r="H161" s="4"/>
      <c r="I161" s="4"/>
      <c r="J161" s="4"/>
      <c r="K161" s="4"/>
      <c r="L161" s="4"/>
      <c r="M161" s="4"/>
      <c r="N161" s="4"/>
      <c r="O161" s="4"/>
      <c r="P161" s="4"/>
      <c r="Q161" s="4"/>
      <c r="R161" s="4"/>
      <c r="S161" s="4"/>
    </row>
    <row r="162" spans="1:19">
      <c r="A162" s="4"/>
      <c r="B162" s="4"/>
      <c r="C162" s="4"/>
      <c r="D162" s="4"/>
      <c r="E162" s="4"/>
      <c r="F162" s="4"/>
      <c r="G162" s="4"/>
      <c r="H162" s="4"/>
      <c r="I162" s="4"/>
      <c r="J162" s="4"/>
      <c r="K162" s="4"/>
      <c r="L162" s="4"/>
      <c r="M162" s="4"/>
      <c r="N162" s="4"/>
      <c r="O162" s="4"/>
      <c r="P162" s="4"/>
      <c r="Q162" s="4"/>
      <c r="R162" s="4"/>
      <c r="S162" s="4"/>
    </row>
    <row r="163" spans="1:19">
      <c r="A163" s="4"/>
      <c r="B163" s="4"/>
      <c r="C163" s="4"/>
      <c r="D163" s="4"/>
      <c r="E163" s="4"/>
      <c r="F163" s="4"/>
      <c r="G163" s="4"/>
      <c r="H163" s="4"/>
      <c r="I163" s="4"/>
      <c r="J163" s="4"/>
      <c r="K163" s="4"/>
      <c r="L163" s="4"/>
      <c r="M163" s="4"/>
      <c r="N163" s="4"/>
      <c r="O163" s="4"/>
      <c r="P163" s="4"/>
      <c r="Q163" s="4"/>
      <c r="R163" s="4"/>
      <c r="S163" s="4"/>
    </row>
    <row r="164" spans="1:19">
      <c r="A164" s="4"/>
      <c r="B164" s="4"/>
      <c r="C164" s="4"/>
      <c r="D164" s="4"/>
      <c r="E164" s="4"/>
      <c r="F164" s="4"/>
      <c r="G164" s="4"/>
      <c r="H164" s="4"/>
      <c r="I164" s="4"/>
      <c r="J164" s="4"/>
      <c r="K164" s="4"/>
      <c r="L164" s="4"/>
      <c r="M164" s="4"/>
      <c r="N164" s="4"/>
      <c r="O164" s="4"/>
      <c r="P164" s="4"/>
      <c r="Q164" s="4"/>
      <c r="R164" s="4"/>
      <c r="S164" s="4"/>
    </row>
    <row r="165" spans="1:19">
      <c r="A165" s="4"/>
      <c r="B165" s="4"/>
      <c r="C165" s="4"/>
      <c r="D165" s="4"/>
      <c r="E165" s="4"/>
      <c r="F165" s="4"/>
      <c r="G165" s="4"/>
      <c r="H165" s="4"/>
      <c r="I165" s="4"/>
      <c r="J165" s="4"/>
      <c r="K165" s="4"/>
      <c r="L165" s="4"/>
      <c r="M165" s="4"/>
      <c r="N165" s="4"/>
      <c r="O165" s="4"/>
      <c r="P165" s="4"/>
      <c r="Q165" s="4"/>
      <c r="R165" s="4"/>
      <c r="S165" s="4"/>
    </row>
    <row r="166" spans="1:19">
      <c r="A166" s="4"/>
      <c r="B166" s="4"/>
      <c r="C166" s="4"/>
      <c r="D166" s="4"/>
      <c r="E166" s="4"/>
      <c r="F166" s="4"/>
      <c r="G166" s="4"/>
      <c r="H166" s="4"/>
      <c r="I166" s="4"/>
      <c r="J166" s="4"/>
      <c r="K166" s="4"/>
      <c r="L166" s="4"/>
      <c r="M166" s="4"/>
      <c r="N166" s="4"/>
      <c r="O166" s="4"/>
      <c r="P166" s="4"/>
      <c r="Q166" s="4"/>
      <c r="R166" s="4"/>
      <c r="S166" s="4"/>
    </row>
    <row r="167" spans="1:19">
      <c r="A167" s="4"/>
      <c r="B167" s="4"/>
      <c r="C167" s="4"/>
      <c r="D167" s="4"/>
      <c r="E167" s="4"/>
      <c r="F167" s="4"/>
      <c r="G167" s="4"/>
      <c r="H167" s="4"/>
      <c r="I167" s="4"/>
      <c r="J167" s="4"/>
      <c r="K167" s="4"/>
      <c r="L167" s="4"/>
      <c r="M167" s="4"/>
      <c r="N167" s="4"/>
      <c r="O167" s="4"/>
      <c r="P167" s="4"/>
      <c r="Q167" s="4"/>
      <c r="R167" s="4"/>
      <c r="S167" s="4"/>
    </row>
    <row r="168" spans="1:19">
      <c r="A168" s="4"/>
      <c r="B168" s="4"/>
      <c r="C168" s="4"/>
      <c r="D168" s="4"/>
      <c r="E168" s="4"/>
      <c r="F168" s="4"/>
      <c r="G168" s="4"/>
      <c r="H168" s="4"/>
      <c r="I168" s="4"/>
      <c r="J168" s="4"/>
      <c r="K168" s="4"/>
      <c r="L168" s="4"/>
      <c r="M168" s="4"/>
      <c r="N168" s="4"/>
      <c r="O168" s="4"/>
      <c r="P168" s="4"/>
      <c r="Q168" s="4"/>
      <c r="R168" s="4"/>
      <c r="S168" s="4"/>
    </row>
    <row r="169" spans="1:19">
      <c r="A169" s="4"/>
      <c r="B169" s="4"/>
      <c r="C169" s="4"/>
      <c r="D169" s="4"/>
      <c r="E169" s="4"/>
      <c r="F169" s="4"/>
      <c r="G169" s="4"/>
      <c r="H169" s="4"/>
      <c r="I169" s="4"/>
      <c r="J169" s="4"/>
      <c r="K169" s="4"/>
      <c r="L169" s="4"/>
      <c r="M169" s="4"/>
      <c r="N169" s="4"/>
      <c r="O169" s="4"/>
      <c r="P169" s="4"/>
      <c r="Q169" s="4"/>
      <c r="R169" s="4"/>
      <c r="S169" s="4"/>
    </row>
    <row r="170" spans="1:19">
      <c r="A170" s="4"/>
      <c r="B170" s="4"/>
      <c r="C170" s="4"/>
      <c r="D170" s="4"/>
      <c r="E170" s="4"/>
      <c r="F170" s="4"/>
      <c r="G170" s="4"/>
      <c r="H170" s="4"/>
      <c r="I170" s="4"/>
      <c r="J170" s="4"/>
      <c r="K170" s="4"/>
      <c r="L170" s="4"/>
      <c r="M170" s="4"/>
      <c r="N170" s="4"/>
      <c r="O170" s="4"/>
      <c r="P170" s="4"/>
      <c r="Q170" s="4"/>
      <c r="R170" s="4"/>
      <c r="S170" s="4"/>
    </row>
    <row r="171" spans="1:19">
      <c r="A171" s="4"/>
      <c r="B171" s="4"/>
      <c r="C171" s="4"/>
      <c r="D171" s="4"/>
      <c r="E171" s="4"/>
      <c r="F171" s="4"/>
      <c r="G171" s="4"/>
      <c r="H171" s="4"/>
      <c r="I171" s="4"/>
      <c r="J171" s="4"/>
      <c r="K171" s="4"/>
      <c r="L171" s="4"/>
      <c r="M171" s="4"/>
      <c r="N171" s="4"/>
      <c r="O171" s="4"/>
      <c r="P171" s="4"/>
      <c r="Q171" s="4"/>
      <c r="R171" s="4"/>
      <c r="S171" s="4"/>
    </row>
    <row r="172" spans="1:19">
      <c r="A172" s="4"/>
      <c r="B172" s="4"/>
      <c r="C172" s="4"/>
      <c r="D172" s="4"/>
      <c r="E172" s="4"/>
      <c r="F172" s="4"/>
      <c r="G172" s="4"/>
      <c r="H172" s="4"/>
      <c r="I172" s="4"/>
      <c r="J172" s="4"/>
      <c r="K172" s="4"/>
      <c r="L172" s="4"/>
      <c r="M172" s="4"/>
      <c r="N172" s="4"/>
      <c r="O172" s="4"/>
      <c r="P172" s="4"/>
      <c r="Q172" s="4"/>
      <c r="R172" s="4"/>
      <c r="S172" s="4"/>
    </row>
    <row r="173" spans="1:19">
      <c r="A173" s="4"/>
      <c r="B173" s="4"/>
      <c r="C173" s="4"/>
      <c r="D173" s="4"/>
      <c r="E173" s="4"/>
      <c r="F173" s="4"/>
      <c r="G173" s="4"/>
      <c r="H173" s="4"/>
      <c r="I173" s="4"/>
      <c r="J173" s="4"/>
      <c r="K173" s="4"/>
      <c r="L173" s="4"/>
      <c r="M173" s="4"/>
      <c r="N173" s="4"/>
      <c r="O173" s="4"/>
      <c r="P173" s="4"/>
      <c r="Q173" s="4"/>
      <c r="R173" s="4"/>
      <c r="S173" s="4"/>
    </row>
    <row r="174" spans="1:19">
      <c r="A174" s="4"/>
      <c r="B174" s="4"/>
      <c r="C174" s="4"/>
      <c r="D174" s="4"/>
      <c r="E174" s="4"/>
      <c r="F174" s="4"/>
      <c r="G174" s="4"/>
      <c r="H174" s="4"/>
      <c r="I174" s="4"/>
      <c r="J174" s="4"/>
      <c r="K174" s="4"/>
      <c r="L174" s="4"/>
      <c r="M174" s="4"/>
      <c r="N174" s="4"/>
      <c r="O174" s="4"/>
      <c r="P174" s="4"/>
      <c r="Q174" s="4"/>
      <c r="R174" s="4"/>
      <c r="S174" s="4"/>
    </row>
    <row r="175" spans="1:19">
      <c r="A175" s="4"/>
      <c r="B175" s="4"/>
      <c r="C175" s="4"/>
      <c r="D175" s="4"/>
      <c r="E175" s="4"/>
      <c r="F175" s="4"/>
      <c r="G175" s="4"/>
      <c r="H175" s="4"/>
      <c r="I175" s="4"/>
      <c r="J175" s="4"/>
      <c r="K175" s="4"/>
      <c r="L175" s="4"/>
      <c r="M175" s="4"/>
      <c r="N175" s="4"/>
      <c r="O175" s="4"/>
      <c r="P175" s="4"/>
      <c r="Q175" s="4"/>
      <c r="R175" s="4"/>
      <c r="S175" s="4"/>
    </row>
    <row r="176" spans="1:19">
      <c r="A176" s="4"/>
      <c r="B176" s="4"/>
      <c r="C176" s="4"/>
      <c r="D176" s="4"/>
      <c r="E176" s="4"/>
      <c r="F176" s="4"/>
      <c r="G176" s="4"/>
      <c r="H176" s="4"/>
      <c r="I176" s="4"/>
      <c r="J176" s="4"/>
      <c r="K176" s="4"/>
      <c r="L176" s="4"/>
      <c r="M176" s="4"/>
      <c r="N176" s="4"/>
      <c r="O176" s="4"/>
      <c r="P176" s="4"/>
      <c r="Q176" s="4"/>
      <c r="R176" s="4"/>
      <c r="S176" s="4"/>
    </row>
    <row r="177" spans="1:19">
      <c r="A177" s="4"/>
      <c r="B177" s="4"/>
      <c r="C177" s="4"/>
      <c r="D177" s="4"/>
      <c r="E177" s="4"/>
      <c r="F177" s="4"/>
      <c r="G177" s="4"/>
      <c r="H177" s="4"/>
      <c r="I177" s="4"/>
      <c r="J177" s="4"/>
      <c r="K177" s="4"/>
      <c r="L177" s="4"/>
      <c r="M177" s="4"/>
      <c r="N177" s="4"/>
      <c r="O177" s="4"/>
      <c r="P177" s="4"/>
      <c r="Q177" s="4"/>
      <c r="R177" s="4"/>
      <c r="S177" s="4"/>
    </row>
    <row r="178" spans="1:19">
      <c r="A178" s="4"/>
      <c r="B178" s="4"/>
      <c r="C178" s="4"/>
      <c r="D178" s="4"/>
      <c r="E178" s="4"/>
      <c r="F178" s="4"/>
      <c r="G178" s="4"/>
      <c r="H178" s="4"/>
      <c r="I178" s="4"/>
      <c r="J178" s="4"/>
      <c r="K178" s="4"/>
      <c r="L178" s="4"/>
      <c r="M178" s="4"/>
      <c r="N178" s="4"/>
      <c r="O178" s="4"/>
      <c r="P178" s="4"/>
      <c r="Q178" s="4"/>
      <c r="R178" s="4"/>
      <c r="S178" s="4"/>
    </row>
    <row r="179" spans="1:19">
      <c r="A179" s="4"/>
      <c r="B179" s="4"/>
      <c r="C179" s="4"/>
      <c r="D179" s="4"/>
      <c r="E179" s="4"/>
      <c r="F179" s="4"/>
      <c r="G179" s="4"/>
      <c r="H179" s="4"/>
      <c r="I179" s="4"/>
      <c r="J179" s="4"/>
      <c r="K179" s="4"/>
      <c r="L179" s="4"/>
      <c r="M179" s="4"/>
      <c r="N179" s="4"/>
      <c r="O179" s="4"/>
      <c r="P179" s="4"/>
      <c r="Q179" s="4"/>
      <c r="R179" s="4"/>
      <c r="S179" s="4"/>
    </row>
    <row r="180" spans="1:19">
      <c r="A180" s="4"/>
      <c r="B180" s="4"/>
      <c r="C180" s="4"/>
      <c r="D180" s="4"/>
      <c r="E180" s="4"/>
      <c r="F180" s="4"/>
      <c r="G180" s="4"/>
      <c r="H180" s="4"/>
      <c r="I180" s="4"/>
      <c r="J180" s="4"/>
      <c r="K180" s="4"/>
      <c r="L180" s="4"/>
      <c r="M180" s="4"/>
      <c r="N180" s="4"/>
      <c r="O180" s="4"/>
      <c r="P180" s="4"/>
      <c r="Q180" s="4"/>
      <c r="R180" s="4"/>
      <c r="S180" s="4"/>
    </row>
    <row r="181" spans="1:19">
      <c r="A181" s="4"/>
      <c r="B181" s="4"/>
      <c r="C181" s="4"/>
      <c r="D181" s="4"/>
      <c r="E181" s="4"/>
      <c r="F181" s="4"/>
      <c r="G181" s="4"/>
      <c r="H181" s="4"/>
      <c r="I181" s="4"/>
      <c r="J181" s="4"/>
      <c r="K181" s="4"/>
      <c r="L181" s="4"/>
      <c r="M181" s="4"/>
      <c r="N181" s="4"/>
      <c r="O181" s="4"/>
      <c r="P181" s="4"/>
      <c r="Q181" s="4"/>
      <c r="R181" s="4"/>
      <c r="S181" s="4"/>
    </row>
    <row r="182" spans="1:19">
      <c r="A182" s="4"/>
      <c r="B182" s="4"/>
      <c r="C182" s="4"/>
      <c r="D182" s="4"/>
      <c r="E182" s="4"/>
      <c r="F182" s="4"/>
      <c r="G182" s="4"/>
      <c r="H182" s="4"/>
      <c r="I182" s="4"/>
      <c r="J182" s="4"/>
      <c r="K182" s="4"/>
      <c r="L182" s="4"/>
      <c r="M182" s="4"/>
      <c r="N182" s="4"/>
      <c r="O182" s="4"/>
      <c r="P182" s="4"/>
      <c r="Q182" s="4"/>
      <c r="R182" s="4"/>
      <c r="S182" s="4"/>
    </row>
    <row r="183" spans="1:19">
      <c r="A183" s="4"/>
      <c r="B183" s="4"/>
      <c r="C183" s="4"/>
      <c r="D183" s="4"/>
      <c r="E183" s="4"/>
      <c r="F183" s="4"/>
      <c r="G183" s="4"/>
      <c r="H183" s="4"/>
      <c r="I183" s="4"/>
      <c r="J183" s="4"/>
      <c r="K183" s="4"/>
      <c r="L183" s="4"/>
      <c r="M183" s="4"/>
      <c r="N183" s="4"/>
      <c r="O183" s="4"/>
      <c r="P183" s="4"/>
      <c r="Q183" s="4"/>
      <c r="R183" s="4"/>
      <c r="S183" s="4"/>
    </row>
    <row r="184" spans="1:19">
      <c r="A184" s="4"/>
      <c r="B184" s="4"/>
      <c r="C184" s="4"/>
      <c r="D184" s="4"/>
      <c r="E184" s="4"/>
      <c r="F184" s="4"/>
      <c r="G184" s="4"/>
      <c r="H184" s="4"/>
      <c r="I184" s="4"/>
      <c r="J184" s="4"/>
      <c r="K184" s="4"/>
      <c r="L184" s="4"/>
      <c r="M184" s="4"/>
      <c r="N184" s="4"/>
      <c r="O184" s="4"/>
      <c r="P184" s="4"/>
      <c r="Q184" s="4"/>
      <c r="R184" s="4"/>
      <c r="S184" s="4"/>
    </row>
    <row r="185" spans="1:19">
      <c r="A185" s="4"/>
      <c r="B185" s="4"/>
      <c r="C185" s="4"/>
      <c r="D185" s="4"/>
      <c r="E185" s="4"/>
      <c r="F185" s="4"/>
      <c r="G185" s="4"/>
      <c r="H185" s="4"/>
      <c r="I185" s="4"/>
      <c r="J185" s="4"/>
      <c r="K185" s="4"/>
      <c r="L185" s="4"/>
      <c r="M185" s="4"/>
      <c r="N185" s="4"/>
      <c r="O185" s="4"/>
      <c r="P185" s="4"/>
      <c r="Q185" s="4"/>
      <c r="R185" s="4"/>
      <c r="S185" s="4"/>
    </row>
    <row r="186" spans="1:19">
      <c r="A186" s="4"/>
      <c r="B186" s="4"/>
      <c r="C186" s="4"/>
      <c r="D186" s="4"/>
      <c r="E186" s="4"/>
      <c r="F186" s="4"/>
      <c r="G186" s="4"/>
      <c r="H186" s="4"/>
      <c r="I186" s="4"/>
      <c r="J186" s="4"/>
      <c r="K186" s="4"/>
      <c r="L186" s="4"/>
      <c r="M186" s="4"/>
      <c r="N186" s="4"/>
      <c r="O186" s="4"/>
      <c r="P186" s="4"/>
      <c r="Q186" s="4"/>
      <c r="R186" s="4"/>
      <c r="S186" s="4"/>
    </row>
    <row r="187" spans="1:19">
      <c r="A187" s="4"/>
      <c r="B187" s="4"/>
      <c r="C187" s="4"/>
      <c r="D187" s="4"/>
      <c r="E187" s="4"/>
      <c r="F187" s="4"/>
      <c r="G187" s="4"/>
      <c r="H187" s="4"/>
      <c r="I187" s="4"/>
      <c r="J187" s="4"/>
      <c r="K187" s="4"/>
      <c r="L187" s="4"/>
      <c r="M187" s="4"/>
      <c r="N187" s="4"/>
      <c r="O187" s="4"/>
      <c r="P187" s="4"/>
      <c r="Q187" s="4"/>
      <c r="R187" s="4"/>
      <c r="S187" s="4"/>
    </row>
    <row r="188" spans="1:19">
      <c r="A188" s="4"/>
      <c r="B188" s="4"/>
      <c r="C188" s="4"/>
      <c r="D188" s="4"/>
      <c r="E188" s="4"/>
      <c r="F188" s="4"/>
      <c r="G188" s="4"/>
      <c r="H188" s="4"/>
      <c r="I188" s="4"/>
      <c r="J188" s="4"/>
      <c r="K188" s="4"/>
      <c r="L188" s="4"/>
      <c r="M188" s="4"/>
      <c r="N188" s="4"/>
      <c r="O188" s="4"/>
      <c r="P188" s="4"/>
      <c r="Q188" s="4"/>
      <c r="R188" s="4"/>
      <c r="S188" s="4"/>
    </row>
    <row r="189" spans="1:19">
      <c r="A189" s="4"/>
      <c r="B189" s="4"/>
      <c r="C189" s="4"/>
      <c r="D189" s="4"/>
      <c r="E189" s="4"/>
      <c r="F189" s="4"/>
      <c r="G189" s="4"/>
      <c r="H189" s="4"/>
      <c r="I189" s="4"/>
      <c r="J189" s="4"/>
      <c r="K189" s="4"/>
      <c r="L189" s="4"/>
      <c r="M189" s="4"/>
      <c r="N189" s="4"/>
      <c r="O189" s="4"/>
      <c r="P189" s="4"/>
      <c r="Q189" s="4"/>
      <c r="R189" s="4"/>
      <c r="S189" s="4"/>
    </row>
    <row r="190" spans="1:19">
      <c r="A190" s="4"/>
      <c r="B190" s="4"/>
      <c r="C190" s="4"/>
      <c r="D190" s="4"/>
      <c r="E190" s="4"/>
      <c r="F190" s="4"/>
      <c r="G190" s="4"/>
      <c r="H190" s="4"/>
      <c r="I190" s="4"/>
      <c r="J190" s="4"/>
      <c r="K190" s="4"/>
      <c r="L190" s="4"/>
      <c r="M190" s="4"/>
      <c r="N190" s="4"/>
      <c r="O190" s="4"/>
      <c r="P190" s="4"/>
      <c r="Q190" s="4"/>
      <c r="R190" s="4"/>
      <c r="S190" s="4"/>
    </row>
    <row r="191" spans="1:19">
      <c r="A191" s="4"/>
      <c r="B191" s="4"/>
      <c r="C191" s="4"/>
      <c r="D191" s="4"/>
      <c r="E191" s="4"/>
      <c r="F191" s="4"/>
      <c r="G191" s="4"/>
      <c r="H191" s="4"/>
      <c r="I191" s="4"/>
      <c r="J191" s="4"/>
      <c r="K191" s="4"/>
      <c r="L191" s="4"/>
      <c r="M191" s="4"/>
      <c r="N191" s="4"/>
      <c r="O191" s="4"/>
      <c r="P191" s="4"/>
      <c r="Q191" s="4"/>
      <c r="R191" s="4"/>
      <c r="S191" s="4"/>
    </row>
    <row r="192" spans="1:19">
      <c r="A192" s="4"/>
      <c r="B192" s="4"/>
      <c r="C192" s="4"/>
      <c r="D192" s="4"/>
      <c r="E192" s="4"/>
      <c r="F192" s="4"/>
      <c r="G192" s="4"/>
      <c r="H192" s="4"/>
      <c r="I192" s="4"/>
      <c r="J192" s="4"/>
      <c r="K192" s="4"/>
      <c r="L192" s="4"/>
      <c r="M192" s="4"/>
      <c r="N192" s="4"/>
      <c r="O192" s="4"/>
      <c r="P192" s="4"/>
      <c r="Q192" s="4"/>
      <c r="R192" s="4"/>
      <c r="S192" s="4"/>
    </row>
    <row r="193" spans="1:19">
      <c r="A193" s="4"/>
      <c r="B193" s="4"/>
      <c r="C193" s="4"/>
      <c r="D193" s="4"/>
      <c r="E193" s="4"/>
      <c r="F193" s="4"/>
      <c r="G193" s="4"/>
      <c r="H193" s="4"/>
      <c r="I193" s="4"/>
      <c r="J193" s="4"/>
      <c r="K193" s="4"/>
      <c r="L193" s="4"/>
      <c r="M193" s="4"/>
      <c r="N193" s="4"/>
      <c r="O193" s="4"/>
      <c r="P193" s="4"/>
      <c r="Q193" s="4"/>
      <c r="R193" s="4"/>
      <c r="S193" s="4"/>
    </row>
    <row r="194" spans="1:19">
      <c r="A194" s="4"/>
      <c r="B194" s="4"/>
      <c r="C194" s="4"/>
      <c r="D194" s="4"/>
      <c r="E194" s="4"/>
      <c r="F194" s="4"/>
      <c r="G194" s="4"/>
      <c r="H194" s="4"/>
      <c r="I194" s="4"/>
      <c r="J194" s="4"/>
      <c r="K194" s="4"/>
      <c r="L194" s="4"/>
      <c r="M194" s="4"/>
      <c r="N194" s="4"/>
      <c r="O194" s="4"/>
      <c r="P194" s="4"/>
      <c r="Q194" s="4"/>
      <c r="R194" s="4"/>
      <c r="S194" s="4"/>
    </row>
    <row r="195" spans="1:19">
      <c r="A195" s="4"/>
      <c r="B195" s="4"/>
      <c r="C195" s="4"/>
      <c r="D195" s="4"/>
      <c r="E195" s="4"/>
      <c r="F195" s="4"/>
      <c r="G195" s="4"/>
      <c r="H195" s="4"/>
      <c r="I195" s="4"/>
      <c r="J195" s="4"/>
      <c r="K195" s="4"/>
      <c r="L195" s="4"/>
      <c r="M195" s="4"/>
      <c r="N195" s="4"/>
      <c r="O195" s="4"/>
      <c r="P195" s="4"/>
      <c r="Q195" s="4"/>
      <c r="R195" s="4"/>
      <c r="S195" s="4"/>
    </row>
    <row r="196" spans="1:19">
      <c r="A196" s="4"/>
      <c r="B196" s="4"/>
      <c r="C196" s="4"/>
      <c r="D196" s="4"/>
      <c r="E196" s="4"/>
      <c r="F196" s="4"/>
      <c r="G196" s="4"/>
      <c r="H196" s="4"/>
      <c r="I196" s="4"/>
      <c r="J196" s="4"/>
      <c r="K196" s="4"/>
      <c r="L196" s="4"/>
      <c r="M196" s="4"/>
      <c r="N196" s="4"/>
      <c r="O196" s="4"/>
      <c r="P196" s="4"/>
      <c r="Q196" s="4"/>
      <c r="R196" s="4"/>
      <c r="S196" s="4"/>
    </row>
    <row r="197" spans="1:19">
      <c r="A197" s="4"/>
      <c r="B197" s="4"/>
      <c r="C197" s="4"/>
      <c r="D197" s="4"/>
      <c r="E197" s="4"/>
      <c r="F197" s="4"/>
      <c r="G197" s="4"/>
      <c r="H197" s="4"/>
      <c r="I197" s="4"/>
      <c r="J197" s="4"/>
      <c r="K197" s="4"/>
      <c r="L197" s="4"/>
      <c r="M197" s="4"/>
      <c r="N197" s="4"/>
      <c r="O197" s="4"/>
      <c r="P197" s="4"/>
      <c r="Q197" s="4"/>
      <c r="R197" s="4"/>
      <c r="S197" s="4"/>
    </row>
    <row r="198" spans="1:19">
      <c r="A198" s="4"/>
      <c r="B198" s="4"/>
      <c r="C198" s="4"/>
      <c r="D198" s="4"/>
      <c r="E198" s="4"/>
      <c r="F198" s="4"/>
      <c r="G198" s="4"/>
      <c r="H198" s="4"/>
      <c r="I198" s="4"/>
      <c r="J198" s="4"/>
      <c r="K198" s="4"/>
      <c r="L198" s="4"/>
      <c r="M198" s="4"/>
      <c r="N198" s="4"/>
      <c r="O198" s="4"/>
      <c r="P198" s="4"/>
      <c r="Q198" s="4"/>
      <c r="R198" s="4"/>
      <c r="S198" s="4"/>
    </row>
    <row r="199" spans="1:19">
      <c r="A199" s="4"/>
      <c r="B199" s="4"/>
      <c r="C199" s="4"/>
      <c r="D199" s="4"/>
      <c r="E199" s="4"/>
      <c r="F199" s="4"/>
      <c r="G199" s="4"/>
      <c r="H199" s="4"/>
      <c r="I199" s="4"/>
      <c r="J199" s="4"/>
      <c r="K199" s="4"/>
      <c r="L199" s="4"/>
      <c r="M199" s="4"/>
      <c r="N199" s="4"/>
      <c r="O199" s="4"/>
      <c r="P199" s="4"/>
      <c r="Q199" s="4"/>
      <c r="R199" s="4"/>
      <c r="S199" s="4"/>
    </row>
    <row r="200" spans="1:19">
      <c r="A200" s="4"/>
      <c r="B200" s="4"/>
      <c r="C200" s="4"/>
      <c r="D200" s="4"/>
      <c r="E200" s="4"/>
      <c r="F200" s="4"/>
      <c r="G200" s="4"/>
      <c r="H200" s="4"/>
      <c r="I200" s="4"/>
      <c r="J200" s="4"/>
      <c r="K200" s="4"/>
      <c r="L200" s="4"/>
      <c r="M200" s="4"/>
      <c r="N200" s="4"/>
      <c r="O200" s="4"/>
      <c r="P200" s="4"/>
      <c r="Q200" s="4"/>
      <c r="R200" s="4"/>
      <c r="S200" s="4"/>
    </row>
    <row r="201" spans="1:19">
      <c r="A201" s="4"/>
      <c r="B201" s="4"/>
      <c r="C201" s="4"/>
      <c r="D201" s="4"/>
      <c r="E201" s="4"/>
      <c r="F201" s="4"/>
      <c r="G201" s="4"/>
      <c r="H201" s="4"/>
      <c r="I201" s="4"/>
      <c r="J201" s="4"/>
      <c r="K201" s="4"/>
      <c r="L201" s="4"/>
      <c r="M201" s="4"/>
      <c r="N201" s="4"/>
      <c r="O201" s="4"/>
      <c r="P201" s="4"/>
      <c r="Q201" s="4"/>
      <c r="R201" s="4"/>
      <c r="S201" s="4"/>
    </row>
    <row r="202" spans="1:19">
      <c r="A202" s="4"/>
      <c r="B202" s="4"/>
      <c r="C202" s="4"/>
      <c r="D202" s="4"/>
      <c r="E202" s="4"/>
      <c r="F202" s="4"/>
      <c r="G202" s="4"/>
      <c r="H202" s="4"/>
      <c r="I202" s="4"/>
      <c r="J202" s="4"/>
      <c r="K202" s="4"/>
      <c r="L202" s="4"/>
      <c r="M202" s="4"/>
      <c r="N202" s="4"/>
      <c r="O202" s="4"/>
      <c r="P202" s="4"/>
      <c r="Q202" s="4"/>
      <c r="R202" s="4"/>
      <c r="S202" s="4"/>
    </row>
    <row r="203" spans="1:19">
      <c r="A203" s="4"/>
      <c r="B203" s="4"/>
      <c r="C203" s="4"/>
      <c r="D203" s="4"/>
      <c r="E203" s="4"/>
      <c r="F203" s="4"/>
      <c r="G203" s="4"/>
      <c r="H203" s="4"/>
      <c r="I203" s="4"/>
      <c r="J203" s="4"/>
      <c r="K203" s="4"/>
      <c r="L203" s="4"/>
      <c r="M203" s="4"/>
      <c r="N203" s="4"/>
      <c r="O203" s="4"/>
      <c r="P203" s="4"/>
      <c r="Q203" s="4"/>
      <c r="R203" s="4"/>
      <c r="S203" s="4"/>
    </row>
    <row r="204" spans="1:19">
      <c r="A204" s="4"/>
      <c r="B204" s="4"/>
      <c r="C204" s="4"/>
      <c r="D204" s="4"/>
      <c r="E204" s="4"/>
      <c r="F204" s="4"/>
      <c r="G204" s="4"/>
      <c r="H204" s="4"/>
      <c r="I204" s="4"/>
      <c r="J204" s="4"/>
      <c r="K204" s="4"/>
      <c r="L204" s="4"/>
      <c r="M204" s="4"/>
      <c r="N204" s="4"/>
      <c r="O204" s="4"/>
      <c r="P204" s="4"/>
      <c r="Q204" s="4"/>
      <c r="R204" s="4"/>
      <c r="S204" s="4"/>
    </row>
    <row r="205" spans="1:19">
      <c r="A205" s="4"/>
      <c r="B205" s="4"/>
      <c r="C205" s="4"/>
      <c r="D205" s="4"/>
      <c r="E205" s="4"/>
      <c r="F205" s="4"/>
      <c r="G205" s="4"/>
      <c r="H205" s="4"/>
      <c r="I205" s="4"/>
      <c r="J205" s="4"/>
      <c r="K205" s="4"/>
      <c r="L205" s="4"/>
      <c r="M205" s="4"/>
      <c r="N205" s="4"/>
      <c r="O205" s="4"/>
      <c r="P205" s="4"/>
      <c r="Q205" s="4"/>
      <c r="R205" s="4"/>
      <c r="S205" s="4"/>
    </row>
    <row r="206" spans="1:19">
      <c r="A206" s="4"/>
      <c r="B206" s="4"/>
      <c r="C206" s="4"/>
      <c r="D206" s="4"/>
      <c r="E206" s="4"/>
      <c r="F206" s="4"/>
      <c r="G206" s="4"/>
      <c r="H206" s="4"/>
      <c r="I206" s="4"/>
      <c r="J206" s="4"/>
      <c r="K206" s="4"/>
      <c r="L206" s="4"/>
      <c r="M206" s="4"/>
      <c r="N206" s="4"/>
      <c r="O206" s="4"/>
      <c r="P206" s="4"/>
      <c r="Q206" s="4"/>
      <c r="R206" s="4"/>
      <c r="S206" s="4"/>
    </row>
    <row r="207" spans="1:19">
      <c r="A207" s="4"/>
      <c r="B207" s="4"/>
      <c r="C207" s="4"/>
      <c r="D207" s="4"/>
      <c r="E207" s="4"/>
      <c r="F207" s="4"/>
      <c r="G207" s="4"/>
      <c r="H207" s="4"/>
      <c r="I207" s="4"/>
      <c r="J207" s="4"/>
      <c r="K207" s="4"/>
      <c r="L207" s="4"/>
      <c r="M207" s="4"/>
      <c r="N207" s="4"/>
      <c r="O207" s="4"/>
      <c r="P207" s="4"/>
      <c r="Q207" s="4"/>
      <c r="R207" s="4"/>
      <c r="S207" s="4"/>
    </row>
    <row r="208" spans="1:19">
      <c r="A208" s="4"/>
      <c r="B208" s="4"/>
      <c r="C208" s="4"/>
      <c r="D208" s="4"/>
      <c r="E208" s="4"/>
      <c r="F208" s="4"/>
      <c r="G208" s="4"/>
      <c r="H208" s="4"/>
      <c r="I208" s="4"/>
      <c r="J208" s="4"/>
      <c r="K208" s="4"/>
      <c r="L208" s="4"/>
      <c r="M208" s="4"/>
      <c r="N208" s="4"/>
      <c r="O208" s="4"/>
      <c r="P208" s="4"/>
      <c r="Q208" s="4"/>
      <c r="R208" s="4"/>
      <c r="S208" s="4"/>
    </row>
    <row r="209" spans="1:19">
      <c r="A209" s="4"/>
      <c r="B209" s="4"/>
      <c r="C209" s="4"/>
      <c r="D209" s="4"/>
      <c r="E209" s="4"/>
      <c r="F209" s="4"/>
      <c r="G209" s="4"/>
      <c r="H209" s="4"/>
      <c r="I209" s="4"/>
      <c r="J209" s="4"/>
      <c r="K209" s="4"/>
      <c r="L209" s="4"/>
      <c r="M209" s="4"/>
      <c r="N209" s="4"/>
      <c r="O209" s="4"/>
      <c r="P209" s="4"/>
      <c r="Q209" s="4"/>
      <c r="R209" s="4"/>
      <c r="S209" s="4"/>
    </row>
    <row r="210" spans="1:19">
      <c r="A210" s="4"/>
      <c r="B210" s="4"/>
      <c r="C210" s="4"/>
      <c r="D210" s="4"/>
      <c r="E210" s="4"/>
      <c r="F210" s="4"/>
      <c r="G210" s="4"/>
      <c r="H210" s="4"/>
      <c r="I210" s="4"/>
      <c r="J210" s="4"/>
      <c r="K210" s="4"/>
      <c r="L210" s="4"/>
      <c r="M210" s="4"/>
      <c r="N210" s="4"/>
      <c r="O210" s="4"/>
      <c r="P210" s="4"/>
      <c r="Q210" s="4"/>
      <c r="R210" s="4"/>
      <c r="S210" s="4"/>
    </row>
    <row r="211" spans="1:19">
      <c r="A211" s="4"/>
      <c r="B211" s="4"/>
      <c r="C211" s="4"/>
      <c r="D211" s="4"/>
      <c r="E211" s="4"/>
      <c r="F211" s="4"/>
      <c r="G211" s="4"/>
      <c r="H211" s="4"/>
      <c r="I211" s="4"/>
      <c r="J211" s="4"/>
      <c r="K211" s="4"/>
      <c r="L211" s="4"/>
      <c r="M211" s="4"/>
      <c r="N211" s="4"/>
      <c r="O211" s="4"/>
      <c r="P211" s="4"/>
      <c r="Q211" s="4"/>
      <c r="R211" s="4"/>
      <c r="S211" s="4"/>
    </row>
    <row r="212" spans="1:19">
      <c r="A212" s="4"/>
      <c r="B212" s="4"/>
      <c r="C212" s="4"/>
      <c r="D212" s="4"/>
      <c r="E212" s="4"/>
      <c r="F212" s="4"/>
      <c r="G212" s="4"/>
      <c r="H212" s="4"/>
      <c r="I212" s="4"/>
      <c r="J212" s="4"/>
      <c r="K212" s="4"/>
      <c r="L212" s="4"/>
      <c r="M212" s="4"/>
      <c r="N212" s="4"/>
      <c r="O212" s="4"/>
      <c r="P212" s="4"/>
      <c r="Q212" s="4"/>
      <c r="R212" s="4"/>
      <c r="S212" s="4"/>
    </row>
    <row r="213" spans="1:19">
      <c r="A213" s="4"/>
      <c r="B213" s="4"/>
      <c r="C213" s="4"/>
      <c r="D213" s="4"/>
      <c r="E213" s="4"/>
      <c r="F213" s="4"/>
      <c r="G213" s="4"/>
      <c r="H213" s="4"/>
      <c r="I213" s="4"/>
      <c r="J213" s="4"/>
      <c r="K213" s="4"/>
      <c r="L213" s="4"/>
      <c r="M213" s="4"/>
      <c r="N213" s="4"/>
      <c r="O213" s="4"/>
      <c r="P213" s="4"/>
      <c r="Q213" s="4"/>
      <c r="R213" s="4"/>
      <c r="S213" s="4"/>
    </row>
    <row r="214" spans="1:19">
      <c r="A214" s="4"/>
      <c r="B214" s="4"/>
      <c r="C214" s="4"/>
      <c r="D214" s="4"/>
      <c r="E214" s="4"/>
      <c r="F214" s="4"/>
      <c r="G214" s="4"/>
      <c r="H214" s="4"/>
      <c r="I214" s="4"/>
      <c r="J214" s="4"/>
      <c r="K214" s="4"/>
      <c r="L214" s="4"/>
      <c r="M214" s="4"/>
      <c r="N214" s="4"/>
      <c r="O214" s="4"/>
      <c r="P214" s="4"/>
      <c r="Q214" s="4"/>
      <c r="R214" s="4"/>
      <c r="S214" s="4"/>
    </row>
    <row r="215" spans="1:19">
      <c r="A215" s="4"/>
      <c r="B215" s="4"/>
      <c r="C215" s="4"/>
      <c r="D215" s="4"/>
      <c r="E215" s="4"/>
      <c r="F215" s="4"/>
      <c r="G215" s="4"/>
      <c r="H215" s="4"/>
      <c r="I215" s="4"/>
      <c r="J215" s="4"/>
      <c r="K215" s="4"/>
      <c r="L215" s="4"/>
      <c r="M215" s="4"/>
      <c r="N215" s="4"/>
      <c r="O215" s="4"/>
      <c r="P215" s="4"/>
      <c r="Q215" s="4"/>
      <c r="R215" s="4"/>
      <c r="S215" s="4"/>
    </row>
    <row r="216" spans="1:19">
      <c r="A216" s="4"/>
      <c r="B216" s="4"/>
      <c r="C216" s="4"/>
      <c r="D216" s="4"/>
      <c r="E216" s="4"/>
      <c r="F216" s="4"/>
      <c r="G216" s="4"/>
      <c r="H216" s="4"/>
      <c r="I216" s="4"/>
      <c r="J216" s="4"/>
      <c r="K216" s="4"/>
      <c r="L216" s="4"/>
      <c r="M216" s="4"/>
      <c r="N216" s="4"/>
      <c r="O216" s="4"/>
      <c r="P216" s="4"/>
      <c r="Q216" s="4"/>
      <c r="R216" s="4"/>
      <c r="S216" s="4"/>
    </row>
    <row r="217" spans="1:19">
      <c r="A217" s="4"/>
      <c r="B217" s="4"/>
      <c r="C217" s="4"/>
      <c r="D217" s="4"/>
      <c r="E217" s="4"/>
      <c r="F217" s="4"/>
      <c r="G217" s="4"/>
      <c r="H217" s="4"/>
      <c r="I217" s="4"/>
      <c r="J217" s="4"/>
      <c r="K217" s="4"/>
      <c r="L217" s="4"/>
      <c r="M217" s="4"/>
      <c r="N217" s="4"/>
      <c r="O217" s="4"/>
      <c r="P217" s="4"/>
      <c r="Q217" s="4"/>
      <c r="R217" s="4"/>
      <c r="S217" s="4"/>
    </row>
    <row r="218" spans="1:19">
      <c r="A218" s="4"/>
      <c r="B218" s="4"/>
      <c r="C218" s="4"/>
      <c r="D218" s="4"/>
      <c r="E218" s="4"/>
      <c r="F218" s="4"/>
      <c r="G218" s="4"/>
      <c r="H218" s="4"/>
      <c r="I218" s="4"/>
      <c r="J218" s="4"/>
      <c r="K218" s="4"/>
      <c r="L218" s="4"/>
      <c r="M218" s="4"/>
      <c r="N218" s="4"/>
      <c r="O218" s="4"/>
      <c r="P218" s="4"/>
      <c r="Q218" s="4"/>
      <c r="R218" s="4"/>
      <c r="S218" s="4"/>
    </row>
    <row r="219" spans="1:19">
      <c r="A219" s="4"/>
      <c r="B219" s="4"/>
      <c r="C219" s="4"/>
      <c r="D219" s="4"/>
      <c r="E219" s="4"/>
      <c r="F219" s="4"/>
      <c r="G219" s="4"/>
      <c r="H219" s="4"/>
      <c r="I219" s="4"/>
      <c r="J219" s="4"/>
      <c r="K219" s="4"/>
      <c r="L219" s="4"/>
      <c r="M219" s="4"/>
      <c r="N219" s="4"/>
      <c r="O219" s="4"/>
      <c r="P219" s="4"/>
      <c r="Q219" s="4"/>
      <c r="R219" s="4"/>
      <c r="S219" s="4"/>
    </row>
    <row r="220" spans="1:19">
      <c r="A220" s="4"/>
      <c r="B220" s="4"/>
      <c r="C220" s="4"/>
      <c r="D220" s="4"/>
      <c r="E220" s="4"/>
      <c r="F220" s="4"/>
      <c r="G220" s="4"/>
      <c r="H220" s="4"/>
      <c r="I220" s="4"/>
      <c r="J220" s="4"/>
      <c r="K220" s="4"/>
      <c r="L220" s="4"/>
      <c r="M220" s="4"/>
      <c r="N220" s="4"/>
      <c r="O220" s="4"/>
      <c r="P220" s="4"/>
      <c r="Q220" s="4"/>
      <c r="R220" s="4"/>
      <c r="S220" s="4"/>
    </row>
    <row r="221" spans="1:19">
      <c r="A221" s="4"/>
      <c r="B221" s="4"/>
      <c r="C221" s="4"/>
      <c r="D221" s="4"/>
      <c r="E221" s="4"/>
      <c r="F221" s="4"/>
      <c r="G221" s="4"/>
      <c r="H221" s="4"/>
      <c r="I221" s="4"/>
      <c r="J221" s="4"/>
      <c r="K221" s="4"/>
      <c r="L221" s="4"/>
      <c r="M221" s="4"/>
      <c r="N221" s="4"/>
      <c r="O221" s="4"/>
      <c r="P221" s="4"/>
      <c r="Q221" s="4"/>
      <c r="R221" s="4"/>
      <c r="S221" s="4"/>
    </row>
    <row r="222" spans="1:19">
      <c r="A222" s="4"/>
      <c r="B222" s="4"/>
      <c r="C222" s="4"/>
      <c r="D222" s="4"/>
      <c r="E222" s="4"/>
      <c r="F222" s="4"/>
      <c r="G222" s="4"/>
      <c r="H222" s="4"/>
      <c r="I222" s="4"/>
      <c r="J222" s="4"/>
      <c r="K222" s="4"/>
      <c r="L222" s="4"/>
      <c r="M222" s="4"/>
      <c r="N222" s="4"/>
      <c r="O222" s="4"/>
      <c r="P222" s="4"/>
      <c r="Q222" s="4"/>
      <c r="R222" s="4"/>
      <c r="S222" s="4"/>
    </row>
    <row r="223" spans="1:19">
      <c r="A223" s="4"/>
      <c r="B223" s="4"/>
      <c r="C223" s="4"/>
      <c r="D223" s="4"/>
      <c r="E223" s="4"/>
      <c r="F223" s="4"/>
      <c r="G223" s="4"/>
      <c r="H223" s="4"/>
      <c r="I223" s="4"/>
      <c r="J223" s="4"/>
      <c r="K223" s="4"/>
      <c r="L223" s="4"/>
      <c r="M223" s="4"/>
      <c r="N223" s="4"/>
      <c r="O223" s="4"/>
      <c r="P223" s="4"/>
      <c r="Q223" s="4"/>
      <c r="R223" s="4"/>
      <c r="S223" s="4"/>
    </row>
    <row r="224" spans="1:19">
      <c r="A224" s="4"/>
      <c r="B224" s="4"/>
      <c r="C224" s="4"/>
      <c r="D224" s="4"/>
      <c r="E224" s="4"/>
      <c r="F224" s="4"/>
      <c r="G224" s="4"/>
      <c r="H224" s="4"/>
      <c r="I224" s="4"/>
      <c r="J224" s="4"/>
      <c r="K224" s="4"/>
      <c r="L224" s="4"/>
      <c r="M224" s="4"/>
      <c r="N224" s="4"/>
      <c r="O224" s="4"/>
      <c r="P224" s="4"/>
      <c r="Q224" s="4"/>
      <c r="R224" s="4"/>
      <c r="S224" s="4"/>
    </row>
    <row r="225" spans="1:19">
      <c r="A225" s="4"/>
      <c r="B225" s="4"/>
      <c r="C225" s="4"/>
      <c r="D225" s="4"/>
      <c r="E225" s="4"/>
      <c r="F225" s="4"/>
      <c r="G225" s="4"/>
      <c r="H225" s="4"/>
      <c r="I225" s="4"/>
      <c r="J225" s="4"/>
      <c r="K225" s="4"/>
      <c r="L225" s="4"/>
      <c r="M225" s="4"/>
      <c r="N225" s="4"/>
      <c r="O225" s="4"/>
      <c r="P225" s="4"/>
      <c r="Q225" s="4"/>
      <c r="R225" s="4"/>
      <c r="S225" s="4"/>
    </row>
    <row r="226" spans="1:19">
      <c r="A226" s="4"/>
      <c r="B226" s="4"/>
      <c r="C226" s="4"/>
      <c r="D226" s="4"/>
      <c r="E226" s="4"/>
      <c r="F226" s="4"/>
      <c r="G226" s="4"/>
      <c r="H226" s="4"/>
      <c r="I226" s="4"/>
      <c r="J226" s="4"/>
      <c r="K226" s="4"/>
      <c r="L226" s="4"/>
      <c r="M226" s="4"/>
      <c r="N226" s="4"/>
      <c r="O226" s="4"/>
      <c r="P226" s="4"/>
      <c r="Q226" s="4"/>
      <c r="R226" s="4"/>
      <c r="S226" s="4"/>
    </row>
    <row r="227" spans="1:19">
      <c r="A227" s="4"/>
      <c r="B227" s="4"/>
      <c r="C227" s="4"/>
      <c r="D227" s="4"/>
      <c r="E227" s="4"/>
      <c r="F227" s="4"/>
      <c r="G227" s="4"/>
      <c r="H227" s="4"/>
      <c r="I227" s="4"/>
      <c r="J227" s="4"/>
      <c r="K227" s="4"/>
      <c r="L227" s="4"/>
      <c r="M227" s="4"/>
      <c r="N227" s="4"/>
      <c r="O227" s="4"/>
      <c r="P227" s="4"/>
      <c r="Q227" s="4"/>
      <c r="R227" s="4"/>
      <c r="S227" s="4"/>
    </row>
    <row r="228" spans="1:19">
      <c r="A228" s="4"/>
      <c r="B228" s="4"/>
      <c r="C228" s="4"/>
      <c r="D228" s="4"/>
      <c r="E228" s="4"/>
      <c r="F228" s="4"/>
      <c r="G228" s="4"/>
      <c r="H228" s="4"/>
      <c r="I228" s="4"/>
      <c r="J228" s="4"/>
      <c r="K228" s="4"/>
      <c r="L228" s="4"/>
      <c r="M228" s="4"/>
      <c r="N228" s="4"/>
      <c r="O228" s="4"/>
      <c r="P228" s="4"/>
      <c r="Q228" s="4"/>
      <c r="R228" s="4"/>
      <c r="S228" s="4"/>
    </row>
    <row r="229" spans="1:19">
      <c r="A229" s="4"/>
      <c r="B229" s="4"/>
      <c r="C229" s="4"/>
      <c r="D229" s="4"/>
      <c r="E229" s="4"/>
      <c r="F229" s="4"/>
      <c r="G229" s="4"/>
      <c r="H229" s="4"/>
      <c r="I229" s="4"/>
      <c r="J229" s="4"/>
      <c r="K229" s="4"/>
      <c r="L229" s="4"/>
      <c r="M229" s="4"/>
      <c r="N229" s="4"/>
      <c r="O229" s="4"/>
      <c r="P229" s="4"/>
      <c r="Q229" s="4"/>
      <c r="R229" s="4"/>
      <c r="S229" s="4"/>
    </row>
    <row r="230" spans="1:19">
      <c r="A230" s="4"/>
      <c r="B230" s="4"/>
      <c r="C230" s="4"/>
      <c r="D230" s="4"/>
      <c r="E230" s="4"/>
      <c r="F230" s="4"/>
      <c r="G230" s="4"/>
      <c r="H230" s="4"/>
      <c r="I230" s="4"/>
      <c r="J230" s="4"/>
      <c r="K230" s="4"/>
      <c r="L230" s="4"/>
      <c r="M230" s="4"/>
      <c r="N230" s="4"/>
      <c r="O230" s="4"/>
      <c r="P230" s="4"/>
      <c r="Q230" s="4"/>
      <c r="R230" s="4"/>
      <c r="S230" s="4"/>
    </row>
    <row r="231" spans="1:19">
      <c r="A231" s="4"/>
      <c r="B231" s="4"/>
      <c r="C231" s="4"/>
      <c r="D231" s="4"/>
      <c r="E231" s="4"/>
      <c r="F231" s="4"/>
      <c r="G231" s="4"/>
      <c r="H231" s="4"/>
      <c r="I231" s="4"/>
      <c r="J231" s="4"/>
      <c r="K231" s="4"/>
      <c r="L231" s="4"/>
      <c r="M231" s="4"/>
      <c r="N231" s="4"/>
      <c r="O231" s="4"/>
      <c r="P231" s="4"/>
      <c r="Q231" s="4"/>
      <c r="R231" s="4"/>
      <c r="S231" s="4"/>
    </row>
    <row r="232" spans="1:19">
      <c r="A232" s="4"/>
      <c r="B232" s="4"/>
      <c r="C232" s="4"/>
      <c r="D232" s="4"/>
      <c r="E232" s="4"/>
      <c r="F232" s="4"/>
      <c r="G232" s="4"/>
      <c r="H232" s="4"/>
      <c r="I232" s="4"/>
      <c r="J232" s="4"/>
      <c r="K232" s="4"/>
      <c r="L232" s="4"/>
      <c r="M232" s="4"/>
      <c r="N232" s="4"/>
      <c r="O232" s="4"/>
      <c r="P232" s="4"/>
      <c r="Q232" s="4"/>
      <c r="R232" s="4"/>
      <c r="S232" s="4"/>
    </row>
    <row r="233" spans="1:19">
      <c r="A233" s="4"/>
      <c r="B233" s="4"/>
      <c r="C233" s="4"/>
      <c r="D233" s="4"/>
      <c r="E233" s="4"/>
      <c r="F233" s="4"/>
      <c r="G233" s="4"/>
      <c r="H233" s="4"/>
      <c r="I233" s="4"/>
      <c r="J233" s="4"/>
      <c r="K233" s="4"/>
      <c r="L233" s="4"/>
      <c r="M233" s="4"/>
      <c r="N233" s="4"/>
      <c r="O233" s="4"/>
      <c r="P233" s="4"/>
      <c r="Q233" s="4"/>
      <c r="R233" s="4"/>
      <c r="S233" s="4"/>
    </row>
    <row r="234" spans="1:19">
      <c r="A234" s="4"/>
      <c r="B234" s="4"/>
      <c r="C234" s="4"/>
      <c r="D234" s="4"/>
      <c r="E234" s="4"/>
      <c r="F234" s="4"/>
      <c r="G234" s="4"/>
      <c r="H234" s="4"/>
      <c r="I234" s="4"/>
      <c r="J234" s="4"/>
      <c r="K234" s="4"/>
      <c r="L234" s="4"/>
      <c r="M234" s="4"/>
      <c r="N234" s="4"/>
      <c r="O234" s="4"/>
      <c r="P234" s="4"/>
      <c r="Q234" s="4"/>
      <c r="R234" s="4"/>
      <c r="S234" s="4"/>
    </row>
    <row r="235" spans="1:19">
      <c r="A235" s="4"/>
      <c r="B235" s="4"/>
      <c r="C235" s="4"/>
      <c r="D235" s="4"/>
      <c r="E235" s="4"/>
      <c r="F235" s="4"/>
      <c r="G235" s="4"/>
      <c r="H235" s="4"/>
      <c r="I235" s="4"/>
      <c r="J235" s="4"/>
      <c r="K235" s="4"/>
      <c r="L235" s="4"/>
      <c r="M235" s="4"/>
      <c r="N235" s="4"/>
      <c r="O235" s="4"/>
      <c r="P235" s="4"/>
      <c r="Q235" s="4"/>
      <c r="R235" s="4"/>
      <c r="S235" s="4"/>
    </row>
    <row r="236" spans="1:19">
      <c r="A236" s="4"/>
      <c r="B236" s="4"/>
      <c r="C236" s="4"/>
      <c r="D236" s="4"/>
      <c r="E236" s="4"/>
      <c r="F236" s="4"/>
      <c r="G236" s="4"/>
      <c r="H236" s="4"/>
      <c r="I236" s="4"/>
      <c r="J236" s="4"/>
      <c r="K236" s="4"/>
      <c r="L236" s="4"/>
      <c r="M236" s="4"/>
      <c r="N236" s="4"/>
      <c r="O236" s="4"/>
      <c r="P236" s="4"/>
      <c r="Q236" s="4"/>
      <c r="R236" s="4"/>
      <c r="S236" s="4"/>
    </row>
    <row r="237" spans="1:19">
      <c r="A237" s="4"/>
      <c r="B237" s="4"/>
      <c r="C237" s="4"/>
      <c r="D237" s="4"/>
      <c r="E237" s="4"/>
      <c r="F237" s="4"/>
      <c r="G237" s="4"/>
      <c r="H237" s="4"/>
      <c r="I237" s="4"/>
      <c r="J237" s="4"/>
      <c r="K237" s="4"/>
      <c r="L237" s="4"/>
      <c r="M237" s="4"/>
      <c r="N237" s="4"/>
      <c r="O237" s="4"/>
      <c r="P237" s="4"/>
      <c r="Q237" s="4"/>
      <c r="R237" s="4"/>
      <c r="S237" s="4"/>
    </row>
    <row r="238" spans="1:19">
      <c r="A238" s="4"/>
      <c r="B238" s="4"/>
      <c r="C238" s="4"/>
      <c r="D238" s="4"/>
      <c r="E238" s="4"/>
      <c r="F238" s="4"/>
      <c r="G238" s="4"/>
      <c r="H238" s="4"/>
      <c r="I238" s="4"/>
      <c r="J238" s="4"/>
      <c r="K238" s="4"/>
      <c r="L238" s="4"/>
      <c r="M238" s="4"/>
      <c r="N238" s="4"/>
      <c r="O238" s="4"/>
      <c r="P238" s="4"/>
      <c r="Q238" s="4"/>
      <c r="R238" s="4"/>
      <c r="S238" s="4"/>
    </row>
    <row r="239" spans="1:19">
      <c r="A239" s="4"/>
      <c r="B239" s="4"/>
      <c r="C239" s="4"/>
      <c r="D239" s="4"/>
      <c r="E239" s="4"/>
      <c r="F239" s="4"/>
      <c r="G239" s="4"/>
      <c r="H239" s="4"/>
      <c r="I239" s="4"/>
      <c r="J239" s="4"/>
      <c r="K239" s="4"/>
      <c r="L239" s="4"/>
      <c r="M239" s="4"/>
      <c r="N239" s="4"/>
      <c r="O239" s="4"/>
      <c r="P239" s="4"/>
      <c r="Q239" s="4"/>
      <c r="R239" s="4"/>
      <c r="S239" s="4"/>
    </row>
    <row r="240" spans="1:19">
      <c r="A240" s="4"/>
      <c r="B240" s="4"/>
      <c r="C240" s="4"/>
      <c r="D240" s="4"/>
      <c r="E240" s="4"/>
      <c r="F240" s="4"/>
      <c r="G240" s="4"/>
      <c r="H240" s="4"/>
      <c r="I240" s="4"/>
      <c r="J240" s="4"/>
      <c r="K240" s="4"/>
      <c r="L240" s="4"/>
      <c r="M240" s="4"/>
      <c r="N240" s="4"/>
      <c r="O240" s="4"/>
      <c r="P240" s="4"/>
      <c r="Q240" s="4"/>
      <c r="R240" s="4"/>
      <c r="S240" s="4"/>
    </row>
    <row r="241" spans="1:19">
      <c r="A241" s="4"/>
      <c r="B241" s="4"/>
      <c r="C241" s="4"/>
      <c r="D241" s="4"/>
      <c r="E241" s="4"/>
      <c r="F241" s="4"/>
      <c r="G241" s="4"/>
      <c r="H241" s="4"/>
      <c r="I241" s="4"/>
      <c r="J241" s="4"/>
      <c r="K241" s="4"/>
      <c r="L241" s="4"/>
      <c r="M241" s="4"/>
      <c r="N241" s="4"/>
      <c r="O241" s="4"/>
      <c r="P241" s="4"/>
      <c r="Q241" s="4"/>
      <c r="R241" s="4"/>
      <c r="S241" s="4"/>
    </row>
    <row r="242" spans="1:19">
      <c r="A242" s="4"/>
      <c r="B242" s="4"/>
      <c r="C242" s="4"/>
      <c r="D242" s="4"/>
      <c r="E242" s="4"/>
      <c r="F242" s="4"/>
      <c r="G242" s="4"/>
      <c r="H242" s="4"/>
      <c r="I242" s="4"/>
      <c r="J242" s="4"/>
      <c r="K242" s="4"/>
      <c r="L242" s="4"/>
      <c r="M242" s="4"/>
      <c r="N242" s="4"/>
      <c r="O242" s="4"/>
      <c r="P242" s="4"/>
      <c r="Q242" s="4"/>
      <c r="R242" s="4"/>
      <c r="S242" s="4"/>
    </row>
    <row r="243" spans="1:19">
      <c r="A243" s="4"/>
      <c r="B243" s="4"/>
      <c r="C243" s="4"/>
      <c r="D243" s="4"/>
      <c r="E243" s="4"/>
      <c r="F243" s="4"/>
      <c r="G243" s="4"/>
      <c r="H243" s="4"/>
      <c r="I243" s="4"/>
      <c r="J243" s="4"/>
      <c r="K243" s="4"/>
      <c r="L243" s="4"/>
      <c r="M243" s="4"/>
      <c r="N243" s="4"/>
      <c r="O243" s="4"/>
      <c r="P243" s="4"/>
      <c r="Q243" s="4"/>
      <c r="R243" s="4"/>
      <c r="S243" s="4"/>
    </row>
    <row r="244" spans="1:19">
      <c r="A244" s="4"/>
      <c r="B244" s="4"/>
      <c r="C244" s="4"/>
      <c r="D244" s="4"/>
      <c r="E244" s="4"/>
      <c r="F244" s="4"/>
      <c r="G244" s="4"/>
      <c r="H244" s="4"/>
      <c r="I244" s="4"/>
      <c r="J244" s="4"/>
      <c r="K244" s="4"/>
      <c r="L244" s="4"/>
      <c r="M244" s="4"/>
      <c r="N244" s="4"/>
      <c r="O244" s="4"/>
      <c r="P244" s="4"/>
      <c r="Q244" s="4"/>
      <c r="R244" s="4"/>
      <c r="S244" s="4"/>
    </row>
    <row r="245" spans="1:19">
      <c r="A245" s="4"/>
      <c r="B245" s="4"/>
      <c r="C245" s="4"/>
      <c r="D245" s="4"/>
      <c r="E245" s="4"/>
      <c r="F245" s="4"/>
      <c r="G245" s="4"/>
      <c r="H245" s="4"/>
      <c r="I245" s="4"/>
      <c r="J245" s="4"/>
      <c r="K245" s="4"/>
      <c r="L245" s="4"/>
      <c r="M245" s="4"/>
      <c r="N245" s="4"/>
      <c r="O245" s="4"/>
      <c r="P245" s="4"/>
      <c r="Q245" s="4"/>
      <c r="R245" s="4"/>
      <c r="S245" s="4"/>
    </row>
    <row r="246" spans="1:19">
      <c r="A246" s="4"/>
      <c r="B246" s="4"/>
      <c r="C246" s="4"/>
      <c r="D246" s="4"/>
      <c r="E246" s="4"/>
      <c r="F246" s="4"/>
      <c r="G246" s="4"/>
      <c r="H246" s="4"/>
      <c r="I246" s="4"/>
      <c r="J246" s="4"/>
      <c r="K246" s="4"/>
      <c r="L246" s="4"/>
      <c r="M246" s="4"/>
      <c r="N246" s="4"/>
      <c r="O246" s="4"/>
      <c r="P246" s="4"/>
      <c r="Q246" s="4"/>
      <c r="R246" s="4"/>
      <c r="S246" s="4"/>
    </row>
    <row r="247" spans="1:19">
      <c r="A247" s="4"/>
      <c r="B247" s="4"/>
      <c r="C247" s="4"/>
      <c r="D247" s="4"/>
      <c r="E247" s="4"/>
      <c r="F247" s="4"/>
      <c r="G247" s="4"/>
      <c r="H247" s="4"/>
      <c r="I247" s="4"/>
      <c r="J247" s="4"/>
      <c r="K247" s="4"/>
      <c r="L247" s="4"/>
      <c r="M247" s="4"/>
      <c r="N247" s="4"/>
      <c r="O247" s="4"/>
      <c r="P247" s="4"/>
      <c r="Q247" s="4"/>
      <c r="R247" s="4"/>
      <c r="S247" s="4"/>
    </row>
    <row r="248" spans="1:19">
      <c r="A248" s="4"/>
      <c r="B248" s="4"/>
      <c r="C248" s="4"/>
      <c r="D248" s="4"/>
      <c r="E248" s="4"/>
      <c r="F248" s="4"/>
      <c r="G248" s="4"/>
      <c r="H248" s="4"/>
      <c r="I248" s="4"/>
      <c r="J248" s="4"/>
      <c r="K248" s="4"/>
      <c r="L248" s="4"/>
      <c r="M248" s="4"/>
      <c r="N248" s="4"/>
      <c r="O248" s="4"/>
      <c r="P248" s="4"/>
      <c r="Q248" s="4"/>
      <c r="R248" s="4"/>
      <c r="S248" s="4"/>
    </row>
    <row r="249" spans="1:19">
      <c r="A249" s="4"/>
      <c r="B249" s="4"/>
      <c r="C249" s="4"/>
      <c r="D249" s="4"/>
      <c r="E249" s="4"/>
      <c r="F249" s="4"/>
      <c r="G249" s="4"/>
      <c r="H249" s="4"/>
      <c r="I249" s="4"/>
      <c r="J249" s="4"/>
      <c r="K249" s="4"/>
      <c r="L249" s="4"/>
      <c r="M249" s="4"/>
      <c r="N249" s="4"/>
      <c r="O249" s="4"/>
      <c r="P249" s="4"/>
      <c r="Q249" s="4"/>
      <c r="R249" s="4"/>
      <c r="S249" s="4"/>
    </row>
    <row r="250" spans="1:19">
      <c r="A250" s="4"/>
      <c r="B250" s="4"/>
      <c r="C250" s="4"/>
      <c r="D250" s="4"/>
      <c r="E250" s="4"/>
      <c r="F250" s="4"/>
      <c r="G250" s="4"/>
      <c r="H250" s="4"/>
      <c r="I250" s="4"/>
      <c r="J250" s="4"/>
      <c r="K250" s="4"/>
      <c r="L250" s="4"/>
      <c r="M250" s="4"/>
      <c r="N250" s="4"/>
      <c r="O250" s="4"/>
      <c r="P250" s="4"/>
      <c r="Q250" s="4"/>
      <c r="R250" s="4"/>
      <c r="S250" s="4"/>
    </row>
    <row r="251" spans="1:19">
      <c r="A251" s="4"/>
      <c r="B251" s="4"/>
      <c r="C251" s="4"/>
      <c r="D251" s="4"/>
      <c r="E251" s="4"/>
      <c r="F251" s="4"/>
      <c r="G251" s="4"/>
      <c r="H251" s="4"/>
      <c r="I251" s="4"/>
      <c r="J251" s="4"/>
      <c r="K251" s="4"/>
      <c r="L251" s="4"/>
      <c r="M251" s="4"/>
      <c r="N251" s="4"/>
      <c r="O251" s="4"/>
      <c r="P251" s="4"/>
      <c r="Q251" s="4"/>
      <c r="R251" s="4"/>
      <c r="S251" s="4"/>
    </row>
    <row r="252" spans="1:19">
      <c r="A252" s="4"/>
      <c r="B252" s="4"/>
      <c r="C252" s="4"/>
      <c r="D252" s="4"/>
      <c r="E252" s="4"/>
      <c r="F252" s="4"/>
      <c r="G252" s="4"/>
      <c r="H252" s="4"/>
      <c r="I252" s="4"/>
      <c r="J252" s="4"/>
      <c r="K252" s="4"/>
      <c r="L252" s="4"/>
      <c r="M252" s="4"/>
      <c r="N252" s="4"/>
      <c r="O252" s="4"/>
      <c r="P252" s="4"/>
      <c r="Q252" s="4"/>
      <c r="R252" s="4"/>
      <c r="S252" s="4"/>
    </row>
    <row r="253" spans="1:19">
      <c r="A253" s="4"/>
      <c r="B253" s="4"/>
      <c r="C253" s="4"/>
      <c r="D253" s="4"/>
      <c r="E253" s="4"/>
      <c r="F253" s="4"/>
      <c r="G253" s="4"/>
      <c r="H253" s="4"/>
      <c r="I253" s="4"/>
      <c r="J253" s="4"/>
      <c r="K253" s="4"/>
      <c r="L253" s="4"/>
      <c r="M253" s="4"/>
      <c r="N253" s="4"/>
      <c r="O253" s="4"/>
      <c r="P253" s="4"/>
      <c r="Q253" s="4"/>
      <c r="R253" s="4"/>
      <c r="S253" s="4"/>
    </row>
    <row r="254" spans="1:19">
      <c r="A254" s="4"/>
      <c r="B254" s="4"/>
      <c r="C254" s="4"/>
      <c r="D254" s="4"/>
      <c r="E254" s="4"/>
      <c r="F254" s="4"/>
      <c r="G254" s="4"/>
      <c r="H254" s="4"/>
      <c r="I254" s="4"/>
      <c r="J254" s="4"/>
      <c r="K254" s="4"/>
      <c r="L254" s="4"/>
      <c r="M254" s="4"/>
      <c r="N254" s="4"/>
      <c r="O254" s="4"/>
      <c r="P254" s="4"/>
      <c r="Q254" s="4"/>
      <c r="R254" s="4"/>
      <c r="S254" s="4"/>
    </row>
    <row r="255" spans="1:19">
      <c r="A255" s="4"/>
      <c r="B255" s="4"/>
      <c r="C255" s="4"/>
      <c r="D255" s="4"/>
      <c r="E255" s="4"/>
      <c r="F255" s="4"/>
      <c r="G255" s="4"/>
      <c r="H255" s="4"/>
      <c r="I255" s="4"/>
      <c r="J255" s="4"/>
      <c r="K255" s="4"/>
      <c r="L255" s="4"/>
      <c r="M255" s="4"/>
      <c r="N255" s="4"/>
      <c r="O255" s="4"/>
      <c r="P255" s="4"/>
      <c r="Q255" s="4"/>
      <c r="R255" s="4"/>
      <c r="S255" s="4"/>
    </row>
    <row r="256" spans="1:19">
      <c r="A256" s="4"/>
      <c r="B256" s="4"/>
      <c r="C256" s="4"/>
      <c r="D256" s="4"/>
      <c r="E256" s="4"/>
      <c r="F256" s="4"/>
      <c r="G256" s="4"/>
      <c r="H256" s="4"/>
      <c r="I256" s="4"/>
      <c r="J256" s="4"/>
      <c r="K256" s="4"/>
      <c r="L256" s="4"/>
      <c r="M256" s="4"/>
      <c r="N256" s="4"/>
      <c r="O256" s="4"/>
      <c r="P256" s="4"/>
      <c r="Q256" s="4"/>
      <c r="R256" s="4"/>
      <c r="S256" s="4"/>
    </row>
    <row r="257" spans="1:19">
      <c r="A257" s="4"/>
      <c r="B257" s="4"/>
      <c r="C257" s="4"/>
      <c r="D257" s="4"/>
      <c r="E257" s="4"/>
      <c r="F257" s="4"/>
      <c r="G257" s="4"/>
      <c r="H257" s="4"/>
      <c r="I257" s="4"/>
      <c r="J257" s="4"/>
      <c r="K257" s="4"/>
      <c r="L257" s="4"/>
      <c r="M257" s="4"/>
      <c r="N257" s="4"/>
      <c r="O257" s="4"/>
      <c r="P257" s="4"/>
      <c r="Q257" s="4"/>
      <c r="R257" s="4"/>
      <c r="S257" s="4"/>
    </row>
    <row r="258" spans="1:19">
      <c r="A258" s="4"/>
      <c r="B258" s="4"/>
      <c r="C258" s="4"/>
      <c r="D258" s="4"/>
      <c r="E258" s="4"/>
      <c r="F258" s="4"/>
      <c r="G258" s="4"/>
      <c r="H258" s="4"/>
      <c r="I258" s="4"/>
      <c r="J258" s="4"/>
      <c r="K258" s="4"/>
      <c r="L258" s="4"/>
      <c r="M258" s="4"/>
      <c r="N258" s="4"/>
      <c r="O258" s="4"/>
      <c r="P258" s="4"/>
      <c r="Q258" s="4"/>
      <c r="R258" s="4"/>
      <c r="S258" s="4"/>
    </row>
    <row r="259" spans="1:19">
      <c r="A259" s="4"/>
      <c r="B259" s="4"/>
      <c r="C259" s="4"/>
      <c r="D259" s="4"/>
      <c r="E259" s="4"/>
      <c r="F259" s="4"/>
      <c r="G259" s="4"/>
      <c r="H259" s="4"/>
      <c r="I259" s="4"/>
      <c r="J259" s="4"/>
      <c r="K259" s="4"/>
      <c r="L259" s="4"/>
      <c r="M259" s="4"/>
      <c r="N259" s="4"/>
      <c r="O259" s="4"/>
      <c r="P259" s="4"/>
      <c r="Q259" s="4"/>
      <c r="R259" s="4"/>
      <c r="S259" s="4"/>
    </row>
    <row r="260" spans="1:19">
      <c r="A260" s="4"/>
      <c r="B260" s="4"/>
      <c r="C260" s="4"/>
      <c r="D260" s="4"/>
      <c r="E260" s="4"/>
      <c r="F260" s="4"/>
      <c r="G260" s="4"/>
      <c r="H260" s="4"/>
      <c r="I260" s="4"/>
      <c r="J260" s="4"/>
      <c r="K260" s="4"/>
      <c r="L260" s="4"/>
      <c r="M260" s="4"/>
      <c r="N260" s="4"/>
      <c r="O260" s="4"/>
      <c r="P260" s="4"/>
      <c r="Q260" s="4"/>
      <c r="R260" s="4"/>
      <c r="S260" s="4"/>
    </row>
    <row r="261" spans="1:19">
      <c r="A261" s="4"/>
      <c r="B261" s="4"/>
      <c r="C261" s="4"/>
      <c r="D261" s="4"/>
      <c r="E261" s="4"/>
      <c r="F261" s="4"/>
      <c r="G261" s="4"/>
      <c r="H261" s="4"/>
      <c r="I261" s="4"/>
      <c r="J261" s="4"/>
      <c r="K261" s="4"/>
      <c r="L261" s="4"/>
      <c r="M261" s="4"/>
      <c r="N261" s="4"/>
      <c r="O261" s="4"/>
      <c r="P261" s="4"/>
      <c r="Q261" s="4"/>
      <c r="R261" s="4"/>
      <c r="S261" s="4"/>
    </row>
    <row r="262" spans="1:19">
      <c r="A262" s="4"/>
      <c r="B262" s="4"/>
      <c r="C262" s="4"/>
      <c r="D262" s="4"/>
      <c r="E262" s="4"/>
      <c r="F262" s="4"/>
      <c r="G262" s="4"/>
      <c r="H262" s="4"/>
      <c r="I262" s="4"/>
      <c r="J262" s="4"/>
      <c r="K262" s="4"/>
      <c r="L262" s="4"/>
      <c r="M262" s="4"/>
      <c r="N262" s="4"/>
      <c r="O262" s="4"/>
      <c r="P262" s="4"/>
      <c r="Q262" s="4"/>
      <c r="R262" s="4"/>
      <c r="S262" s="4"/>
    </row>
    <row r="263" spans="1:19">
      <c r="A263" s="4"/>
      <c r="B263" s="4"/>
      <c r="C263" s="4"/>
      <c r="D263" s="4"/>
      <c r="E263" s="4"/>
      <c r="F263" s="4"/>
      <c r="G263" s="4"/>
      <c r="H263" s="4"/>
      <c r="I263" s="4"/>
      <c r="J263" s="4"/>
      <c r="K263" s="4"/>
      <c r="L263" s="4"/>
      <c r="M263" s="4"/>
      <c r="N263" s="4"/>
      <c r="O263" s="4"/>
      <c r="P263" s="4"/>
      <c r="Q263" s="4"/>
      <c r="R263" s="4"/>
      <c r="S263" s="4"/>
    </row>
    <row r="264" spans="1:19">
      <c r="A264" s="4"/>
      <c r="B264" s="4"/>
      <c r="C264" s="4"/>
      <c r="D264" s="4"/>
      <c r="E264" s="4"/>
      <c r="F264" s="4"/>
      <c r="G264" s="4"/>
      <c r="H264" s="4"/>
      <c r="I264" s="4"/>
      <c r="J264" s="4"/>
      <c r="K264" s="4"/>
      <c r="L264" s="4"/>
      <c r="M264" s="4"/>
      <c r="N264" s="4"/>
      <c r="O264" s="4"/>
      <c r="P264" s="4"/>
      <c r="Q264" s="4"/>
      <c r="R264" s="4"/>
      <c r="S264" s="4"/>
    </row>
    <row r="265" spans="1:19">
      <c r="A265" s="4"/>
      <c r="B265" s="4"/>
      <c r="C265" s="4"/>
      <c r="D265" s="4"/>
      <c r="E265" s="4"/>
      <c r="F265" s="4"/>
      <c r="G265" s="4"/>
      <c r="H265" s="4"/>
      <c r="I265" s="4"/>
      <c r="J265" s="4"/>
      <c r="K265" s="4"/>
      <c r="L265" s="4"/>
      <c r="M265" s="4"/>
      <c r="N265" s="4"/>
      <c r="O265" s="4"/>
      <c r="P265" s="4"/>
      <c r="Q265" s="4"/>
      <c r="R265" s="4"/>
      <c r="S265" s="4"/>
    </row>
    <row r="266" spans="1:19">
      <c r="A266" s="4"/>
      <c r="B266" s="4"/>
      <c r="C266" s="4"/>
      <c r="D266" s="4"/>
      <c r="E266" s="4"/>
      <c r="F266" s="4"/>
      <c r="G266" s="4"/>
      <c r="H266" s="4"/>
      <c r="I266" s="4"/>
      <c r="J266" s="4"/>
      <c r="K266" s="4"/>
      <c r="L266" s="4"/>
      <c r="M266" s="4"/>
      <c r="N266" s="4"/>
      <c r="O266" s="4"/>
      <c r="P266" s="4"/>
      <c r="Q266" s="4"/>
      <c r="R266" s="4"/>
      <c r="S266" s="4"/>
    </row>
    <row r="267" spans="1:19">
      <c r="A267" s="4"/>
      <c r="B267" s="4"/>
      <c r="C267" s="4"/>
      <c r="D267" s="4"/>
      <c r="E267" s="4"/>
      <c r="F267" s="4"/>
      <c r="G267" s="4"/>
      <c r="H267" s="4"/>
      <c r="I267" s="4"/>
      <c r="J267" s="4"/>
      <c r="K267" s="4"/>
      <c r="L267" s="4"/>
      <c r="M267" s="4"/>
      <c r="N267" s="4"/>
      <c r="O267" s="4"/>
      <c r="P267" s="4"/>
      <c r="Q267" s="4"/>
      <c r="R267" s="4"/>
      <c r="S267" s="4"/>
    </row>
    <row r="268" spans="1:19">
      <c r="A268" s="4"/>
      <c r="B268" s="4"/>
      <c r="C268" s="4"/>
      <c r="D268" s="4"/>
      <c r="E268" s="4"/>
      <c r="F268" s="4"/>
      <c r="G268" s="4"/>
      <c r="H268" s="4"/>
      <c r="I268" s="4"/>
      <c r="J268" s="4"/>
      <c r="K268" s="4"/>
      <c r="L268" s="4"/>
      <c r="M268" s="4"/>
      <c r="N268" s="4"/>
      <c r="O268" s="4"/>
      <c r="P268" s="4"/>
      <c r="Q268" s="4"/>
      <c r="R268" s="4"/>
      <c r="S268" s="4"/>
    </row>
    <row r="269" spans="1:19">
      <c r="A269" s="4"/>
      <c r="B269" s="4"/>
      <c r="C269" s="4"/>
      <c r="D269" s="4"/>
      <c r="E269" s="4"/>
      <c r="F269" s="4"/>
      <c r="G269" s="4"/>
      <c r="H269" s="4"/>
      <c r="I269" s="4"/>
      <c r="J269" s="4"/>
      <c r="K269" s="4"/>
      <c r="L269" s="4"/>
      <c r="M269" s="4"/>
      <c r="N269" s="4"/>
      <c r="O269" s="4"/>
      <c r="P269" s="4"/>
      <c r="Q269" s="4"/>
      <c r="R269" s="4"/>
      <c r="S269" s="4"/>
    </row>
    <row r="270" spans="1:19">
      <c r="A270" s="4"/>
      <c r="B270" s="4"/>
      <c r="C270" s="4"/>
      <c r="D270" s="4"/>
      <c r="E270" s="4"/>
      <c r="F270" s="4"/>
      <c r="G270" s="4"/>
      <c r="H270" s="4"/>
      <c r="I270" s="4"/>
      <c r="J270" s="4"/>
      <c r="K270" s="4"/>
      <c r="L270" s="4"/>
      <c r="M270" s="4"/>
      <c r="N270" s="4"/>
      <c r="O270" s="4"/>
      <c r="P270" s="4"/>
      <c r="Q270" s="4"/>
      <c r="R270" s="4"/>
      <c r="S270" s="4"/>
    </row>
    <row r="271" spans="1:19">
      <c r="A271" s="4"/>
      <c r="B271" s="4"/>
      <c r="C271" s="4"/>
      <c r="D271" s="4"/>
      <c r="E271" s="4"/>
      <c r="F271" s="4"/>
      <c r="G271" s="4"/>
      <c r="H271" s="4"/>
      <c r="I271" s="4"/>
      <c r="J271" s="4"/>
      <c r="K271" s="4"/>
      <c r="L271" s="4"/>
      <c r="M271" s="4"/>
      <c r="N271" s="4"/>
      <c r="O271" s="4"/>
      <c r="P271" s="4"/>
      <c r="Q271" s="4"/>
      <c r="R271" s="4"/>
      <c r="S271" s="4"/>
    </row>
    <row r="272" spans="1:19">
      <c r="A272" s="4"/>
      <c r="B272" s="4"/>
      <c r="C272" s="4"/>
      <c r="D272" s="4"/>
      <c r="E272" s="4"/>
      <c r="F272" s="4"/>
      <c r="G272" s="4"/>
      <c r="H272" s="4"/>
      <c r="I272" s="4"/>
      <c r="J272" s="4"/>
      <c r="K272" s="4"/>
      <c r="L272" s="4"/>
      <c r="M272" s="4"/>
      <c r="N272" s="4"/>
      <c r="O272" s="4"/>
      <c r="P272" s="4"/>
      <c r="Q272" s="4"/>
      <c r="R272" s="4"/>
      <c r="S272" s="4"/>
    </row>
    <row r="273" spans="1:19">
      <c r="A273" s="4"/>
      <c r="B273" s="4"/>
      <c r="C273" s="4"/>
      <c r="D273" s="4"/>
      <c r="E273" s="4"/>
      <c r="F273" s="4"/>
      <c r="G273" s="4"/>
      <c r="H273" s="4"/>
      <c r="I273" s="4"/>
      <c r="J273" s="4"/>
      <c r="K273" s="4"/>
      <c r="L273" s="4"/>
      <c r="M273" s="4"/>
      <c r="N273" s="4"/>
      <c r="O273" s="4"/>
      <c r="P273" s="4"/>
      <c r="Q273" s="4"/>
      <c r="R273" s="4"/>
      <c r="S273" s="4"/>
    </row>
    <row r="274" spans="1:19">
      <c r="A274" s="4"/>
      <c r="B274" s="4"/>
      <c r="C274" s="4"/>
      <c r="D274" s="4"/>
      <c r="E274" s="4"/>
      <c r="F274" s="4"/>
      <c r="G274" s="4"/>
      <c r="H274" s="4"/>
      <c r="I274" s="4"/>
      <c r="J274" s="4"/>
      <c r="K274" s="4"/>
      <c r="L274" s="4"/>
      <c r="M274" s="4"/>
      <c r="N274" s="4"/>
      <c r="O274" s="4"/>
      <c r="P274" s="4"/>
      <c r="Q274" s="4"/>
      <c r="R274" s="4"/>
      <c r="S274" s="4"/>
    </row>
    <row r="275" spans="1:19">
      <c r="A275" s="4"/>
      <c r="B275" s="4"/>
      <c r="C275" s="4"/>
      <c r="D275" s="4"/>
      <c r="E275" s="4"/>
      <c r="F275" s="4"/>
      <c r="G275" s="4"/>
      <c r="H275" s="4"/>
      <c r="I275" s="4"/>
      <c r="J275" s="4"/>
      <c r="K275" s="4"/>
      <c r="L275" s="4"/>
      <c r="M275" s="4"/>
      <c r="N275" s="4"/>
      <c r="O275" s="4"/>
      <c r="P275" s="4"/>
      <c r="Q275" s="4"/>
      <c r="R275" s="4"/>
      <c r="S275" s="4"/>
    </row>
    <row r="276" spans="1:19">
      <c r="A276" s="4"/>
      <c r="B276" s="4"/>
      <c r="C276" s="4"/>
      <c r="D276" s="4"/>
      <c r="E276" s="4"/>
      <c r="F276" s="4"/>
      <c r="G276" s="4"/>
      <c r="H276" s="4"/>
      <c r="I276" s="4"/>
      <c r="J276" s="4"/>
      <c r="K276" s="4"/>
      <c r="L276" s="4"/>
      <c r="M276" s="4"/>
      <c r="N276" s="4"/>
      <c r="O276" s="4"/>
      <c r="P276" s="4"/>
      <c r="Q276" s="4"/>
      <c r="R276" s="4"/>
      <c r="S276" s="4"/>
    </row>
    <row r="277" spans="1:19">
      <c r="A277" s="4"/>
      <c r="B277" s="4"/>
      <c r="C277" s="4"/>
      <c r="D277" s="4"/>
      <c r="E277" s="4"/>
      <c r="F277" s="4"/>
      <c r="G277" s="4"/>
      <c r="H277" s="4"/>
      <c r="I277" s="4"/>
      <c r="J277" s="4"/>
      <c r="K277" s="4"/>
      <c r="L277" s="4"/>
      <c r="M277" s="4"/>
      <c r="N277" s="4"/>
      <c r="O277" s="4"/>
      <c r="P277" s="4"/>
      <c r="Q277" s="4"/>
      <c r="R277" s="4"/>
      <c r="S277" s="4"/>
    </row>
    <row r="278" spans="1:19">
      <c r="A278" s="4"/>
      <c r="B278" s="4"/>
      <c r="C278" s="4"/>
      <c r="D278" s="4"/>
      <c r="E278" s="4"/>
      <c r="F278" s="4"/>
      <c r="G278" s="4"/>
      <c r="H278" s="4"/>
      <c r="I278" s="4"/>
      <c r="J278" s="4"/>
      <c r="K278" s="4"/>
      <c r="L278" s="4"/>
      <c r="M278" s="4"/>
      <c r="N278" s="4"/>
      <c r="O278" s="4"/>
      <c r="P278" s="4"/>
      <c r="Q278" s="4"/>
      <c r="R278" s="4"/>
      <c r="S278" s="4"/>
    </row>
    <row r="279" spans="1:19">
      <c r="A279" s="4"/>
      <c r="B279" s="4"/>
      <c r="C279" s="4"/>
      <c r="D279" s="4"/>
      <c r="E279" s="4"/>
      <c r="F279" s="4"/>
      <c r="G279" s="4"/>
      <c r="H279" s="4"/>
      <c r="I279" s="4"/>
      <c r="J279" s="4"/>
      <c r="K279" s="4"/>
      <c r="L279" s="4"/>
      <c r="M279" s="4"/>
      <c r="N279" s="4"/>
      <c r="O279" s="4"/>
      <c r="P279" s="4"/>
      <c r="Q279" s="4"/>
      <c r="R279" s="4"/>
      <c r="S279" s="4"/>
    </row>
    <row r="280" spans="1:19">
      <c r="A280" s="4"/>
      <c r="B280" s="4"/>
      <c r="C280" s="4"/>
      <c r="D280" s="4"/>
      <c r="E280" s="4"/>
      <c r="F280" s="4"/>
      <c r="G280" s="4"/>
      <c r="H280" s="4"/>
      <c r="I280" s="4"/>
      <c r="J280" s="4"/>
      <c r="K280" s="4"/>
      <c r="L280" s="4"/>
      <c r="M280" s="4"/>
      <c r="N280" s="4"/>
      <c r="O280" s="4"/>
      <c r="P280" s="4"/>
      <c r="Q280" s="4"/>
      <c r="R280" s="4"/>
      <c r="S280" s="4"/>
    </row>
    <row r="281" spans="1:19">
      <c r="A281" s="4"/>
      <c r="B281" s="4"/>
      <c r="C281" s="4"/>
      <c r="D281" s="4"/>
      <c r="E281" s="4"/>
      <c r="F281" s="4"/>
      <c r="G281" s="4"/>
      <c r="H281" s="4"/>
      <c r="I281" s="4"/>
      <c r="J281" s="4"/>
      <c r="K281" s="4"/>
      <c r="L281" s="4"/>
      <c r="M281" s="4"/>
      <c r="N281" s="4"/>
      <c r="O281" s="4"/>
      <c r="P281" s="4"/>
      <c r="Q281" s="4"/>
      <c r="R281" s="4"/>
      <c r="S281" s="4"/>
    </row>
    <row r="282" spans="1:19">
      <c r="A282" s="4"/>
      <c r="B282" s="4"/>
      <c r="C282" s="4"/>
      <c r="D282" s="4"/>
      <c r="E282" s="4"/>
      <c r="F282" s="4"/>
      <c r="G282" s="4"/>
      <c r="H282" s="4"/>
      <c r="I282" s="4"/>
      <c r="J282" s="4"/>
      <c r="K282" s="4"/>
      <c r="L282" s="4"/>
      <c r="M282" s="4"/>
      <c r="N282" s="4"/>
      <c r="O282" s="4"/>
      <c r="P282" s="4"/>
      <c r="Q282" s="4"/>
      <c r="R282" s="4"/>
      <c r="S282" s="4"/>
    </row>
    <row r="283" spans="1:19">
      <c r="A283" s="4"/>
      <c r="B283" s="4"/>
      <c r="C283" s="4"/>
      <c r="D283" s="4"/>
      <c r="E283" s="4"/>
      <c r="F283" s="4"/>
      <c r="G283" s="4"/>
      <c r="H283" s="4"/>
      <c r="I283" s="4"/>
      <c r="J283" s="4"/>
      <c r="K283" s="4"/>
      <c r="L283" s="4"/>
      <c r="M283" s="4"/>
      <c r="N283" s="4"/>
      <c r="O283" s="4"/>
      <c r="P283" s="4"/>
      <c r="Q283" s="4"/>
      <c r="R283" s="4"/>
      <c r="S283" s="4"/>
    </row>
    <row r="284" spans="1:19">
      <c r="A284" s="4"/>
      <c r="B284" s="4"/>
      <c r="C284" s="4"/>
      <c r="D284" s="4"/>
      <c r="E284" s="4"/>
      <c r="F284" s="4"/>
      <c r="G284" s="4"/>
      <c r="H284" s="4"/>
      <c r="I284" s="4"/>
      <c r="J284" s="4"/>
      <c r="K284" s="4"/>
      <c r="L284" s="4"/>
      <c r="M284" s="4"/>
      <c r="N284" s="4"/>
      <c r="O284" s="4"/>
      <c r="P284" s="4"/>
      <c r="Q284" s="4"/>
      <c r="R284" s="4"/>
      <c r="S284" s="4"/>
    </row>
    <row r="285" spans="1:19">
      <c r="A285" s="4"/>
      <c r="B285" s="4"/>
      <c r="C285" s="4"/>
      <c r="D285" s="4"/>
      <c r="E285" s="4"/>
      <c r="F285" s="4"/>
      <c r="G285" s="4"/>
      <c r="H285" s="4"/>
      <c r="I285" s="4"/>
      <c r="J285" s="4"/>
      <c r="K285" s="4"/>
      <c r="L285" s="4"/>
      <c r="M285" s="4"/>
      <c r="N285" s="4"/>
      <c r="O285" s="4"/>
      <c r="P285" s="4"/>
      <c r="Q285" s="4"/>
      <c r="R285" s="4"/>
      <c r="S285" s="4"/>
    </row>
    <row r="286" spans="1:19">
      <c r="A286" s="4"/>
      <c r="B286" s="4"/>
      <c r="C286" s="4"/>
      <c r="D286" s="4"/>
      <c r="E286" s="4"/>
      <c r="F286" s="4"/>
      <c r="G286" s="4"/>
      <c r="H286" s="4"/>
      <c r="I286" s="4"/>
      <c r="J286" s="4"/>
      <c r="K286" s="4"/>
      <c r="L286" s="4"/>
      <c r="M286" s="4"/>
      <c r="N286" s="4"/>
      <c r="O286" s="4"/>
      <c r="P286" s="4"/>
      <c r="Q286" s="4"/>
      <c r="R286" s="4"/>
      <c r="S286" s="4"/>
    </row>
    <row r="287" spans="1:19">
      <c r="A287" s="4"/>
      <c r="B287" s="4"/>
      <c r="C287" s="4"/>
      <c r="D287" s="4"/>
      <c r="E287" s="4"/>
      <c r="F287" s="4"/>
      <c r="G287" s="4"/>
      <c r="H287" s="4"/>
      <c r="I287" s="4"/>
      <c r="J287" s="4"/>
      <c r="K287" s="4"/>
      <c r="L287" s="4"/>
      <c r="M287" s="4"/>
      <c r="N287" s="4"/>
      <c r="O287" s="4"/>
      <c r="P287" s="4"/>
      <c r="Q287" s="4"/>
      <c r="R287" s="4"/>
      <c r="S287" s="4"/>
    </row>
    <row r="288" spans="1:19">
      <c r="A288" s="4"/>
      <c r="B288" s="4"/>
      <c r="C288" s="4"/>
      <c r="D288" s="4"/>
      <c r="E288" s="4"/>
      <c r="F288" s="4"/>
      <c r="G288" s="4"/>
      <c r="H288" s="4"/>
      <c r="I288" s="4"/>
      <c r="J288" s="4"/>
      <c r="K288" s="4"/>
      <c r="L288" s="4"/>
      <c r="M288" s="4"/>
      <c r="N288" s="4"/>
      <c r="O288" s="4"/>
      <c r="P288" s="4"/>
      <c r="Q288" s="4"/>
      <c r="R288" s="4"/>
      <c r="S288" s="4"/>
    </row>
    <row r="289" spans="1:19">
      <c r="A289" s="4"/>
      <c r="B289" s="4"/>
      <c r="C289" s="4"/>
      <c r="D289" s="4"/>
      <c r="E289" s="4"/>
      <c r="F289" s="4"/>
      <c r="G289" s="4"/>
      <c r="H289" s="4"/>
      <c r="I289" s="4"/>
      <c r="J289" s="4"/>
      <c r="K289" s="4"/>
      <c r="L289" s="4"/>
      <c r="M289" s="4"/>
      <c r="N289" s="4"/>
      <c r="O289" s="4"/>
      <c r="P289" s="4"/>
      <c r="Q289" s="4"/>
      <c r="R289" s="4"/>
      <c r="S289" s="4"/>
    </row>
    <row r="290" spans="1:19">
      <c r="A290" s="4"/>
      <c r="B290" s="4"/>
      <c r="C290" s="4"/>
      <c r="D290" s="4"/>
      <c r="E290" s="4"/>
      <c r="F290" s="4"/>
      <c r="G290" s="4"/>
      <c r="H290" s="4"/>
      <c r="I290" s="4"/>
      <c r="J290" s="4"/>
      <c r="K290" s="4"/>
      <c r="L290" s="4"/>
      <c r="M290" s="4"/>
      <c r="N290" s="4"/>
      <c r="O290" s="4"/>
      <c r="P290" s="4"/>
      <c r="Q290" s="4"/>
      <c r="R290" s="4"/>
      <c r="S290" s="4"/>
    </row>
    <row r="291" spans="1:19">
      <c r="A291" s="4"/>
      <c r="B291" s="4"/>
      <c r="C291" s="4"/>
      <c r="D291" s="4"/>
      <c r="E291" s="4"/>
      <c r="F291" s="4"/>
      <c r="G291" s="4"/>
      <c r="H291" s="4"/>
      <c r="I291" s="4"/>
      <c r="J291" s="4"/>
      <c r="K291" s="4"/>
      <c r="L291" s="4"/>
      <c r="M291" s="4"/>
      <c r="N291" s="4"/>
      <c r="O291" s="4"/>
      <c r="P291" s="4"/>
      <c r="Q291" s="4"/>
      <c r="R291" s="4"/>
      <c r="S291" s="4"/>
    </row>
    <row r="292" spans="1:19">
      <c r="A292" s="4"/>
      <c r="B292" s="4"/>
      <c r="C292" s="4"/>
      <c r="D292" s="4"/>
      <c r="E292" s="4"/>
      <c r="F292" s="4"/>
      <c r="G292" s="4"/>
      <c r="H292" s="4"/>
      <c r="I292" s="4"/>
      <c r="J292" s="4"/>
      <c r="K292" s="4"/>
      <c r="L292" s="4"/>
      <c r="M292" s="4"/>
      <c r="N292" s="4"/>
      <c r="O292" s="4"/>
      <c r="P292" s="4"/>
      <c r="Q292" s="4"/>
      <c r="R292" s="4"/>
      <c r="S292" s="4"/>
    </row>
    <row r="293" spans="1:19">
      <c r="A293" s="4"/>
      <c r="B293" s="4"/>
      <c r="C293" s="4"/>
      <c r="D293" s="4"/>
      <c r="E293" s="4"/>
      <c r="F293" s="4"/>
      <c r="G293" s="4"/>
      <c r="H293" s="4"/>
      <c r="I293" s="4"/>
      <c r="J293" s="4"/>
      <c r="K293" s="4"/>
      <c r="L293" s="4"/>
      <c r="M293" s="4"/>
      <c r="N293" s="4"/>
      <c r="O293" s="4"/>
      <c r="P293" s="4"/>
      <c r="Q293" s="4"/>
      <c r="R293" s="4"/>
      <c r="S293" s="4"/>
    </row>
    <row r="294" spans="1:19">
      <c r="A294" s="4"/>
      <c r="B294" s="4"/>
      <c r="C294" s="4"/>
      <c r="D294" s="4"/>
      <c r="E294" s="4"/>
      <c r="F294" s="4"/>
      <c r="G294" s="4"/>
      <c r="H294" s="4"/>
      <c r="I294" s="4"/>
      <c r="J294" s="4"/>
      <c r="K294" s="4"/>
      <c r="L294" s="4"/>
      <c r="M294" s="4"/>
      <c r="N294" s="4"/>
      <c r="O294" s="4"/>
      <c r="P294" s="4"/>
      <c r="Q294" s="4"/>
      <c r="R294" s="4"/>
      <c r="S294" s="4"/>
    </row>
    <row r="295" spans="1:19">
      <c r="A295" s="4"/>
      <c r="B295" s="4"/>
      <c r="C295" s="4"/>
      <c r="D295" s="4"/>
      <c r="E295" s="4"/>
      <c r="F295" s="4"/>
      <c r="G295" s="4"/>
      <c r="H295" s="4"/>
      <c r="I295" s="4"/>
      <c r="J295" s="4"/>
      <c r="K295" s="4"/>
      <c r="L295" s="4"/>
      <c r="M295" s="4"/>
      <c r="N295" s="4"/>
      <c r="O295" s="4"/>
      <c r="P295" s="4"/>
      <c r="Q295" s="4"/>
      <c r="R295" s="4"/>
      <c r="S295" s="4"/>
    </row>
    <row r="296" spans="1:19">
      <c r="A296" s="4"/>
      <c r="B296" s="4"/>
      <c r="C296" s="4"/>
      <c r="D296" s="4"/>
      <c r="E296" s="4"/>
      <c r="F296" s="4"/>
      <c r="G296" s="4"/>
      <c r="H296" s="4"/>
      <c r="I296" s="4"/>
      <c r="J296" s="4"/>
      <c r="K296" s="4"/>
      <c r="L296" s="4"/>
      <c r="M296" s="4"/>
      <c r="N296" s="4"/>
      <c r="O296" s="4"/>
      <c r="P296" s="4"/>
      <c r="Q296" s="4"/>
      <c r="R296" s="4"/>
      <c r="S296" s="4"/>
    </row>
    <row r="297" spans="1:19">
      <c r="A297" s="4"/>
      <c r="B297" s="4"/>
      <c r="C297" s="4"/>
      <c r="D297" s="4"/>
      <c r="E297" s="4"/>
      <c r="F297" s="4"/>
      <c r="G297" s="4"/>
      <c r="H297" s="4"/>
      <c r="I297" s="4"/>
      <c r="J297" s="4"/>
      <c r="K297" s="4"/>
      <c r="L297" s="4"/>
      <c r="M297" s="4"/>
      <c r="N297" s="4"/>
      <c r="O297" s="4"/>
      <c r="P297" s="4"/>
      <c r="Q297" s="4"/>
      <c r="R297" s="4"/>
      <c r="S297" s="4"/>
    </row>
    <row r="298" spans="1:19">
      <c r="A298" s="4"/>
      <c r="B298" s="4"/>
      <c r="C298" s="4"/>
      <c r="D298" s="4"/>
      <c r="E298" s="4"/>
      <c r="F298" s="4"/>
      <c r="G298" s="4"/>
      <c r="H298" s="4"/>
      <c r="I298" s="4"/>
      <c r="J298" s="4"/>
      <c r="K298" s="4"/>
      <c r="L298" s="4"/>
      <c r="M298" s="4"/>
      <c r="N298" s="4"/>
      <c r="O298" s="4"/>
      <c r="P298" s="4"/>
      <c r="Q298" s="4"/>
      <c r="R298" s="4"/>
      <c r="S298" s="4"/>
    </row>
    <row r="299" spans="1:19">
      <c r="A299" s="4"/>
      <c r="B299" s="4"/>
      <c r="C299" s="4"/>
      <c r="D299" s="4"/>
      <c r="E299" s="4"/>
      <c r="F299" s="4"/>
      <c r="G299" s="4"/>
      <c r="H299" s="4"/>
      <c r="I299" s="4"/>
      <c r="J299" s="4"/>
      <c r="K299" s="4"/>
      <c r="L299" s="4"/>
      <c r="M299" s="4"/>
      <c r="N299" s="4"/>
      <c r="O299" s="4"/>
      <c r="P299" s="4"/>
      <c r="Q299" s="4"/>
      <c r="R299" s="4"/>
      <c r="S299" s="4"/>
    </row>
    <row r="300" spans="1:19">
      <c r="A300" s="4"/>
      <c r="B300" s="4"/>
      <c r="C300" s="4"/>
      <c r="D300" s="4"/>
      <c r="E300" s="4"/>
      <c r="F300" s="4"/>
      <c r="G300" s="4"/>
      <c r="H300" s="4"/>
      <c r="I300" s="4"/>
      <c r="J300" s="4"/>
      <c r="K300" s="4"/>
      <c r="L300" s="4"/>
      <c r="M300" s="4"/>
      <c r="N300" s="4"/>
      <c r="O300" s="4"/>
      <c r="P300" s="4"/>
      <c r="Q300" s="4"/>
      <c r="R300" s="4"/>
      <c r="S300" s="4"/>
    </row>
    <row r="301" spans="1:19">
      <c r="A301" s="4"/>
      <c r="B301" s="4"/>
      <c r="C301" s="4"/>
      <c r="D301" s="4"/>
      <c r="E301" s="4"/>
      <c r="F301" s="4"/>
      <c r="G301" s="4"/>
      <c r="H301" s="4"/>
      <c r="I301" s="4"/>
      <c r="J301" s="4"/>
      <c r="K301" s="4"/>
      <c r="L301" s="4"/>
      <c r="M301" s="4"/>
      <c r="N301" s="4"/>
      <c r="O301" s="4"/>
      <c r="P301" s="4"/>
      <c r="Q301" s="4"/>
      <c r="R301" s="4"/>
      <c r="S301" s="4"/>
    </row>
    <row r="302" spans="1:19">
      <c r="A302" s="4"/>
      <c r="B302" s="4"/>
      <c r="C302" s="4"/>
      <c r="D302" s="4"/>
      <c r="E302" s="4"/>
      <c r="F302" s="4"/>
      <c r="G302" s="4"/>
      <c r="H302" s="4"/>
      <c r="I302" s="4"/>
      <c r="J302" s="4"/>
      <c r="K302" s="4"/>
      <c r="L302" s="4"/>
      <c r="M302" s="4"/>
      <c r="N302" s="4"/>
      <c r="O302" s="4"/>
      <c r="P302" s="4"/>
      <c r="Q302" s="4"/>
      <c r="R302" s="4"/>
      <c r="S302" s="4"/>
    </row>
    <row r="303" spans="1:19">
      <c r="A303" s="4"/>
      <c r="B303" s="4"/>
      <c r="C303" s="4"/>
      <c r="D303" s="4"/>
      <c r="E303" s="4"/>
      <c r="F303" s="4"/>
      <c r="G303" s="4"/>
      <c r="H303" s="4"/>
      <c r="I303" s="4"/>
      <c r="J303" s="4"/>
      <c r="K303" s="4"/>
      <c r="L303" s="4"/>
      <c r="M303" s="4"/>
      <c r="N303" s="4"/>
      <c r="O303" s="4"/>
      <c r="P303" s="4"/>
      <c r="Q303" s="4"/>
      <c r="R303" s="4"/>
      <c r="S303" s="4"/>
    </row>
    <row r="304" spans="1:19">
      <c r="A304" s="4"/>
      <c r="B304" s="4"/>
      <c r="C304" s="4"/>
      <c r="D304" s="4"/>
      <c r="E304" s="4"/>
      <c r="F304" s="4"/>
      <c r="G304" s="4"/>
      <c r="H304" s="4"/>
      <c r="I304" s="4"/>
      <c r="J304" s="4"/>
      <c r="K304" s="4"/>
      <c r="L304" s="4"/>
      <c r="M304" s="4"/>
      <c r="N304" s="4"/>
      <c r="O304" s="4"/>
      <c r="P304" s="4"/>
      <c r="Q304" s="4"/>
      <c r="R304" s="4"/>
      <c r="S304" s="4"/>
    </row>
    <row r="305" spans="1:19">
      <c r="A305" s="4"/>
      <c r="B305" s="4"/>
      <c r="C305" s="4"/>
      <c r="D305" s="4"/>
      <c r="E305" s="4"/>
      <c r="F305" s="4"/>
      <c r="G305" s="4"/>
      <c r="H305" s="4"/>
      <c r="I305" s="4"/>
      <c r="J305" s="4"/>
      <c r="K305" s="4"/>
      <c r="L305" s="4"/>
      <c r="M305" s="4"/>
      <c r="N305" s="4"/>
      <c r="O305" s="4"/>
      <c r="P305" s="4"/>
      <c r="Q305" s="4"/>
      <c r="R305" s="4"/>
      <c r="S305" s="4"/>
    </row>
    <row r="306" spans="1:19">
      <c r="A306" s="4"/>
      <c r="B306" s="4"/>
      <c r="C306" s="4"/>
      <c r="D306" s="4"/>
      <c r="E306" s="4"/>
      <c r="F306" s="4"/>
      <c r="G306" s="4"/>
      <c r="H306" s="4"/>
      <c r="I306" s="4"/>
      <c r="J306" s="4"/>
      <c r="K306" s="4"/>
      <c r="L306" s="4"/>
      <c r="M306" s="4"/>
      <c r="N306" s="4"/>
      <c r="O306" s="4"/>
      <c r="P306" s="4"/>
      <c r="Q306" s="4"/>
      <c r="R306" s="4"/>
      <c r="S306" s="4"/>
    </row>
    <row r="307" spans="1:19">
      <c r="A307" s="4"/>
      <c r="B307" s="4"/>
      <c r="C307" s="4"/>
      <c r="D307" s="4"/>
      <c r="E307" s="4"/>
      <c r="F307" s="4"/>
      <c r="G307" s="4"/>
      <c r="H307" s="4"/>
      <c r="I307" s="4"/>
      <c r="J307" s="4"/>
      <c r="K307" s="4"/>
      <c r="L307" s="4"/>
      <c r="M307" s="4"/>
      <c r="N307" s="4"/>
      <c r="O307" s="4"/>
      <c r="P307" s="4"/>
      <c r="Q307" s="4"/>
      <c r="R307" s="4"/>
      <c r="S307" s="4"/>
    </row>
    <row r="308" spans="1:19">
      <c r="A308" s="4"/>
      <c r="B308" s="4"/>
      <c r="C308" s="4"/>
      <c r="D308" s="4"/>
      <c r="E308" s="4"/>
      <c r="F308" s="4"/>
      <c r="G308" s="4"/>
      <c r="H308" s="4"/>
      <c r="I308" s="4"/>
      <c r="J308" s="4"/>
      <c r="K308" s="4"/>
      <c r="L308" s="4"/>
      <c r="M308" s="4"/>
      <c r="N308" s="4"/>
      <c r="O308" s="4"/>
      <c r="P308" s="4"/>
      <c r="Q308" s="4"/>
      <c r="R308" s="4"/>
      <c r="S308" s="4"/>
    </row>
    <row r="309" spans="1:19">
      <c r="A309" s="4"/>
      <c r="B309" s="4"/>
      <c r="C309" s="4"/>
      <c r="D309" s="4"/>
      <c r="E309" s="4"/>
      <c r="F309" s="4"/>
      <c r="G309" s="4"/>
      <c r="H309" s="4"/>
      <c r="I309" s="4"/>
      <c r="J309" s="4"/>
      <c r="K309" s="4"/>
      <c r="L309" s="4"/>
      <c r="M309" s="4"/>
      <c r="N309" s="4"/>
      <c r="O309" s="4"/>
      <c r="P309" s="4"/>
      <c r="Q309" s="4"/>
      <c r="R309" s="4"/>
      <c r="S309" s="4"/>
    </row>
    <row r="310" spans="1:19">
      <c r="A310" s="4"/>
      <c r="B310" s="4"/>
      <c r="C310" s="4"/>
      <c r="D310" s="4"/>
      <c r="E310" s="4"/>
      <c r="F310" s="4"/>
      <c r="G310" s="4"/>
      <c r="H310" s="4"/>
      <c r="I310" s="4"/>
      <c r="J310" s="4"/>
      <c r="K310" s="4"/>
      <c r="L310" s="4"/>
      <c r="M310" s="4"/>
      <c r="N310" s="4"/>
      <c r="O310" s="4"/>
      <c r="P310" s="4"/>
      <c r="Q310" s="4"/>
      <c r="R310" s="4"/>
      <c r="S310" s="4"/>
    </row>
    <row r="311" spans="1:19">
      <c r="A311" s="4"/>
      <c r="B311" s="4"/>
      <c r="C311" s="4"/>
      <c r="D311" s="4"/>
      <c r="E311" s="4"/>
      <c r="F311" s="4"/>
      <c r="G311" s="4"/>
      <c r="H311" s="4"/>
      <c r="I311" s="4"/>
      <c r="J311" s="4"/>
      <c r="K311" s="4"/>
      <c r="L311" s="4"/>
      <c r="M311" s="4"/>
      <c r="N311" s="4"/>
      <c r="O311" s="4"/>
      <c r="P311" s="4"/>
      <c r="Q311" s="4"/>
      <c r="R311" s="4"/>
      <c r="S311" s="4"/>
    </row>
    <row r="312" spans="1:19">
      <c r="A312" s="4"/>
      <c r="B312" s="4"/>
      <c r="C312" s="4"/>
      <c r="D312" s="4"/>
      <c r="E312" s="4"/>
      <c r="F312" s="4"/>
      <c r="G312" s="4"/>
      <c r="H312" s="4"/>
      <c r="I312" s="4"/>
      <c r="J312" s="4"/>
      <c r="K312" s="4"/>
      <c r="L312" s="4"/>
      <c r="M312" s="4"/>
      <c r="N312" s="4"/>
      <c r="O312" s="4"/>
      <c r="P312" s="4"/>
      <c r="Q312" s="4"/>
      <c r="R312" s="4"/>
      <c r="S312" s="4"/>
    </row>
    <row r="313" spans="1:19">
      <c r="A313" s="4"/>
      <c r="B313" s="4"/>
      <c r="C313" s="4"/>
      <c r="D313" s="4"/>
      <c r="E313" s="4"/>
      <c r="F313" s="4"/>
      <c r="G313" s="4"/>
      <c r="H313" s="4"/>
      <c r="I313" s="4"/>
      <c r="J313" s="4"/>
      <c r="K313" s="4"/>
      <c r="L313" s="4"/>
      <c r="M313" s="4"/>
      <c r="N313" s="4"/>
      <c r="O313" s="4"/>
      <c r="P313" s="4"/>
      <c r="Q313" s="4"/>
      <c r="R313" s="4"/>
      <c r="S313" s="4"/>
    </row>
    <row r="314" spans="1:19">
      <c r="A314" s="4"/>
      <c r="B314" s="4"/>
      <c r="C314" s="4"/>
      <c r="D314" s="4"/>
      <c r="E314" s="4"/>
      <c r="F314" s="4"/>
      <c r="G314" s="4"/>
      <c r="H314" s="4"/>
      <c r="I314" s="4"/>
      <c r="J314" s="4"/>
      <c r="K314" s="4"/>
      <c r="L314" s="4"/>
      <c r="M314" s="4"/>
      <c r="N314" s="4"/>
      <c r="O314" s="4"/>
      <c r="P314" s="4"/>
      <c r="Q314" s="4"/>
      <c r="R314" s="4"/>
      <c r="S314" s="4"/>
    </row>
    <row r="315" spans="1:19">
      <c r="A315" s="4"/>
      <c r="B315" s="4"/>
      <c r="C315" s="4"/>
      <c r="D315" s="4"/>
      <c r="E315" s="4"/>
      <c r="F315" s="4"/>
      <c r="G315" s="4"/>
      <c r="H315" s="4"/>
      <c r="I315" s="4"/>
      <c r="J315" s="4"/>
      <c r="K315" s="4"/>
      <c r="L315" s="4"/>
      <c r="M315" s="4"/>
      <c r="N315" s="4"/>
      <c r="O315" s="4"/>
      <c r="P315" s="4"/>
      <c r="Q315" s="4"/>
      <c r="R315" s="4"/>
      <c r="S315" s="4"/>
    </row>
    <row r="316" spans="1:19">
      <c r="A316" s="4"/>
      <c r="B316" s="4"/>
      <c r="C316" s="4"/>
      <c r="D316" s="4"/>
      <c r="E316" s="4"/>
      <c r="F316" s="4"/>
      <c r="G316" s="4"/>
      <c r="H316" s="4"/>
      <c r="I316" s="4"/>
      <c r="J316" s="4"/>
      <c r="K316" s="4"/>
      <c r="L316" s="4"/>
      <c r="M316" s="4"/>
      <c r="N316" s="4"/>
      <c r="O316" s="4"/>
      <c r="P316" s="4"/>
      <c r="Q316" s="4"/>
      <c r="R316" s="4"/>
      <c r="S316" s="4"/>
    </row>
    <row r="317" spans="1:19">
      <c r="A317" s="4"/>
      <c r="B317" s="4"/>
      <c r="C317" s="4"/>
      <c r="D317" s="4"/>
      <c r="E317" s="4"/>
      <c r="F317" s="4"/>
      <c r="G317" s="4"/>
      <c r="H317" s="4"/>
      <c r="I317" s="4"/>
      <c r="J317" s="4"/>
      <c r="K317" s="4"/>
      <c r="L317" s="4"/>
      <c r="M317" s="4"/>
      <c r="N317" s="4"/>
      <c r="O317" s="4"/>
      <c r="P317" s="4"/>
      <c r="Q317" s="4"/>
      <c r="R317" s="4"/>
      <c r="S317" s="4"/>
    </row>
    <row r="318" spans="1:19">
      <c r="A318" s="4"/>
      <c r="B318" s="4"/>
      <c r="C318" s="4"/>
      <c r="D318" s="4"/>
      <c r="E318" s="4"/>
      <c r="F318" s="4"/>
      <c r="G318" s="4"/>
      <c r="H318" s="4"/>
      <c r="I318" s="4"/>
      <c r="J318" s="4"/>
      <c r="K318" s="4"/>
      <c r="L318" s="4"/>
      <c r="M318" s="4"/>
      <c r="N318" s="4"/>
      <c r="O318" s="4"/>
      <c r="P318" s="4"/>
      <c r="Q318" s="4"/>
      <c r="R318" s="4"/>
      <c r="S318" s="4"/>
    </row>
  </sheetData>
  <phoneticPr fontId="22" type="noConversion"/>
  <pageMargins left="0.7" right="0.7" top="0.75" bottom="0.75" header="0.3" footer="0.3"/>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1"/>
  <sheetViews>
    <sheetView tabSelected="1" workbookViewId="0"/>
  </sheetViews>
  <sheetFormatPr defaultRowHeight="12.75"/>
  <cols>
    <col min="4" max="10" width="11" customWidth="1"/>
  </cols>
  <sheetData>
    <row r="1" spans="1:11" ht="20.25">
      <c r="A1" s="21" t="s">
        <v>45</v>
      </c>
      <c r="B1" s="22"/>
      <c r="C1" s="22"/>
      <c r="D1" s="22"/>
      <c r="E1" s="22"/>
      <c r="F1" s="22"/>
      <c r="G1" s="22"/>
      <c r="H1" s="22"/>
      <c r="I1" s="22"/>
      <c r="J1" s="22"/>
      <c r="K1" s="22"/>
    </row>
    <row r="2" spans="1:11">
      <c r="A2" s="22"/>
      <c r="B2" s="22"/>
      <c r="C2" s="22"/>
      <c r="D2" s="22"/>
      <c r="E2" s="22"/>
      <c r="F2" s="22"/>
      <c r="G2" s="22"/>
      <c r="H2" s="22"/>
      <c r="I2" s="22"/>
      <c r="J2" s="22"/>
      <c r="K2" s="22"/>
    </row>
    <row r="3" spans="1:11">
      <c r="A3" s="23" t="s">
        <v>46</v>
      </c>
      <c r="B3" s="22"/>
      <c r="C3" s="22"/>
      <c r="D3" s="22"/>
      <c r="E3" s="22"/>
      <c r="F3" s="22"/>
      <c r="G3" s="22"/>
      <c r="H3" s="22"/>
      <c r="I3" s="22"/>
      <c r="J3" s="22"/>
      <c r="K3" s="22"/>
    </row>
    <row r="4" spans="1:11">
      <c r="A4" s="23"/>
      <c r="B4" s="23" t="s">
        <v>47</v>
      </c>
      <c r="C4" s="22"/>
      <c r="D4" s="60">
        <v>0.35</v>
      </c>
      <c r="E4" s="22"/>
      <c r="F4" s="22"/>
      <c r="G4" s="22"/>
      <c r="H4" s="22"/>
      <c r="I4" s="22"/>
      <c r="J4" s="22"/>
      <c r="K4" s="22"/>
    </row>
    <row r="5" spans="1:11">
      <c r="A5" s="23"/>
      <c r="B5" s="23" t="s">
        <v>48</v>
      </c>
      <c r="C5" s="22"/>
      <c r="D5" s="60">
        <v>0.15</v>
      </c>
      <c r="E5" s="22"/>
      <c r="F5" s="22"/>
      <c r="G5" s="22"/>
      <c r="H5" s="22"/>
      <c r="I5" s="22"/>
      <c r="J5" s="22"/>
      <c r="K5" s="22"/>
    </row>
    <row r="6" spans="1:11">
      <c r="A6" s="23"/>
      <c r="B6" s="23"/>
      <c r="C6" s="22"/>
      <c r="D6" s="22"/>
      <c r="E6" s="22"/>
      <c r="F6" s="22"/>
      <c r="G6" s="22"/>
      <c r="H6" s="22"/>
      <c r="I6" s="22"/>
      <c r="J6" s="22"/>
      <c r="K6" s="22"/>
    </row>
    <row r="7" spans="1:11">
      <c r="A7" s="23" t="s">
        <v>49</v>
      </c>
      <c r="B7" s="23"/>
      <c r="C7" s="22"/>
      <c r="D7" s="61">
        <v>18</v>
      </c>
      <c r="E7" s="22"/>
      <c r="F7" s="22"/>
      <c r="G7" s="22"/>
      <c r="H7" s="22"/>
      <c r="I7" s="22"/>
      <c r="J7" s="22"/>
      <c r="K7" s="22"/>
    </row>
    <row r="8" spans="1:11">
      <c r="A8" s="23"/>
      <c r="B8" s="23"/>
      <c r="C8" s="22"/>
      <c r="D8" s="22"/>
      <c r="E8" s="22"/>
      <c r="F8" s="22"/>
      <c r="G8" s="22"/>
      <c r="H8" s="22"/>
      <c r="I8" s="22"/>
      <c r="J8" s="22"/>
      <c r="K8" s="22"/>
    </row>
    <row r="9" spans="1:11">
      <c r="A9" s="23"/>
      <c r="B9" s="22"/>
      <c r="C9" s="22"/>
      <c r="D9" s="22"/>
      <c r="E9" s="22"/>
      <c r="F9" s="22"/>
      <c r="G9" s="22"/>
      <c r="H9" s="22"/>
      <c r="I9" s="22"/>
      <c r="J9" s="22"/>
      <c r="K9" s="22"/>
    </row>
    <row r="10" spans="1:11">
      <c r="A10" s="23"/>
      <c r="B10" s="22"/>
      <c r="C10" s="22"/>
      <c r="D10" s="22"/>
      <c r="E10" s="22"/>
      <c r="F10" s="22"/>
      <c r="G10" s="22"/>
      <c r="H10" s="22"/>
      <c r="I10" s="22"/>
      <c r="J10" s="22"/>
      <c r="K10" s="22"/>
    </row>
    <row r="11" spans="1:11">
      <c r="A11" s="23"/>
      <c r="B11" s="22"/>
      <c r="C11" s="22"/>
      <c r="D11" s="22"/>
      <c r="E11" s="53"/>
      <c r="F11" s="69" t="s">
        <v>50</v>
      </c>
      <c r="G11" s="70"/>
      <c r="H11" s="54" t="s">
        <v>51</v>
      </c>
      <c r="I11" s="54">
        <v>2007</v>
      </c>
      <c r="J11" s="54">
        <v>2008</v>
      </c>
      <c r="K11" s="23"/>
    </row>
    <row r="12" spans="1:11">
      <c r="A12" s="23"/>
      <c r="B12" s="22"/>
      <c r="C12" s="22"/>
      <c r="D12" s="22"/>
      <c r="E12" s="55" t="s">
        <v>52</v>
      </c>
      <c r="F12" s="71" t="s">
        <v>53</v>
      </c>
      <c r="G12" s="72"/>
      <c r="H12" s="55" t="s">
        <v>54</v>
      </c>
      <c r="I12" s="55" t="s">
        <v>55</v>
      </c>
      <c r="J12" s="55" t="s">
        <v>55</v>
      </c>
      <c r="K12" s="22"/>
    </row>
    <row r="13" spans="1:11">
      <c r="A13" s="23"/>
      <c r="B13" s="22"/>
      <c r="C13" s="22"/>
      <c r="D13" s="22"/>
      <c r="E13" s="56" t="s">
        <v>56</v>
      </c>
      <c r="F13" s="57" t="s">
        <v>57</v>
      </c>
      <c r="G13" s="57" t="s">
        <v>58</v>
      </c>
      <c r="H13" s="58" t="s">
        <v>56</v>
      </c>
      <c r="I13" s="56" t="s">
        <v>59</v>
      </c>
      <c r="J13" s="56" t="s">
        <v>60</v>
      </c>
      <c r="K13" s="22"/>
    </row>
    <row r="14" spans="1:11">
      <c r="A14" s="23" t="s">
        <v>61</v>
      </c>
      <c r="B14" s="22"/>
      <c r="C14" s="22"/>
      <c r="D14" s="22"/>
      <c r="E14" s="44"/>
      <c r="F14" s="45"/>
      <c r="G14" s="45"/>
      <c r="H14" s="44"/>
      <c r="I14" s="44"/>
      <c r="J14" s="44"/>
      <c r="K14" s="22"/>
    </row>
    <row r="15" spans="1:11">
      <c r="A15" s="22" t="s">
        <v>62</v>
      </c>
      <c r="B15" s="22"/>
      <c r="C15" s="22"/>
      <c r="D15" s="22"/>
      <c r="E15" s="62">
        <v>-5000</v>
      </c>
      <c r="F15" s="48">
        <f>IF(E15&lt;0,-E15,0)</f>
        <v>5000</v>
      </c>
      <c r="G15" s="48">
        <f t="shared" ref="G15:G20" si="0">IF(E15&gt;0,-E15,0)</f>
        <v>0</v>
      </c>
      <c r="H15" s="62">
        <v>3000</v>
      </c>
      <c r="I15" s="48">
        <f t="shared" ref="I15:I20" si="1">SUM(F15:H15)</f>
        <v>8000</v>
      </c>
      <c r="J15" s="48">
        <f t="shared" ref="J15:J20" si="2">SUM(F15:H15)</f>
        <v>8000</v>
      </c>
      <c r="K15" s="22"/>
    </row>
    <row r="16" spans="1:11">
      <c r="A16" s="22" t="s">
        <v>63</v>
      </c>
      <c r="B16" s="22"/>
      <c r="C16" s="22"/>
      <c r="D16" s="22"/>
      <c r="E16" s="63"/>
      <c r="F16" s="48">
        <f>IF(E16&lt;0,-E16,0)</f>
        <v>0</v>
      </c>
      <c r="G16" s="48">
        <f t="shared" si="0"/>
        <v>0</v>
      </c>
      <c r="H16" s="63"/>
      <c r="I16" s="48">
        <f t="shared" si="1"/>
        <v>0</v>
      </c>
      <c r="J16" s="48">
        <f t="shared" si="2"/>
        <v>0</v>
      </c>
      <c r="K16" s="22"/>
    </row>
    <row r="17" spans="1:12">
      <c r="A17" s="22" t="s">
        <v>64</v>
      </c>
      <c r="B17" s="22"/>
      <c r="C17" s="22"/>
      <c r="D17" s="22"/>
      <c r="E17" s="62"/>
      <c r="F17" s="48">
        <f>IF(E17&lt;0,-E17,0)</f>
        <v>0</v>
      </c>
      <c r="G17" s="48">
        <f t="shared" si="0"/>
        <v>0</v>
      </c>
      <c r="H17" s="62"/>
      <c r="I17" s="48">
        <f t="shared" si="1"/>
        <v>0</v>
      </c>
      <c r="J17" s="48">
        <f t="shared" si="2"/>
        <v>0</v>
      </c>
      <c r="K17" s="22"/>
    </row>
    <row r="18" spans="1:12">
      <c r="A18" s="22" t="s">
        <v>65</v>
      </c>
      <c r="B18" s="22"/>
      <c r="C18" s="22"/>
      <c r="D18" s="22"/>
      <c r="E18" s="62">
        <v>-5250</v>
      </c>
      <c r="F18" s="48">
        <f>IF(E18&lt;0,IF(E18&lt;-5250,-E18-5250,0),0)</f>
        <v>0</v>
      </c>
      <c r="G18" s="48">
        <f t="shared" si="0"/>
        <v>0</v>
      </c>
      <c r="H18" s="62">
        <v>0</v>
      </c>
      <c r="I18" s="48">
        <f t="shared" si="1"/>
        <v>0</v>
      </c>
      <c r="J18" s="48">
        <f t="shared" si="2"/>
        <v>0</v>
      </c>
      <c r="K18" s="22"/>
      <c r="L18" t="s">
        <v>66</v>
      </c>
    </row>
    <row r="19" spans="1:12">
      <c r="A19" s="22" t="s">
        <v>67</v>
      </c>
      <c r="B19" s="22"/>
      <c r="C19" s="22"/>
      <c r="D19" s="22"/>
      <c r="E19" s="62"/>
      <c r="F19" s="48">
        <f>IF(E19&lt;0,-E19,0)</f>
        <v>0</v>
      </c>
      <c r="G19" s="48">
        <f t="shared" si="0"/>
        <v>0</v>
      </c>
      <c r="H19" s="62"/>
      <c r="I19" s="48">
        <f t="shared" si="1"/>
        <v>0</v>
      </c>
      <c r="J19" s="48">
        <f t="shared" si="2"/>
        <v>0</v>
      </c>
      <c r="K19" s="22"/>
    </row>
    <row r="20" spans="1:12">
      <c r="A20" s="22" t="s">
        <v>67</v>
      </c>
      <c r="B20" s="22"/>
      <c r="C20" s="22"/>
      <c r="D20" s="22"/>
      <c r="E20" s="62"/>
      <c r="F20" s="48">
        <f>IF(E20&lt;0,-E20,0)</f>
        <v>0</v>
      </c>
      <c r="G20" s="48">
        <f t="shared" si="0"/>
        <v>0</v>
      </c>
      <c r="H20" s="62"/>
      <c r="I20" s="48">
        <f t="shared" si="1"/>
        <v>0</v>
      </c>
      <c r="J20" s="48">
        <f t="shared" si="2"/>
        <v>0</v>
      </c>
      <c r="K20" s="22"/>
    </row>
    <row r="21" spans="1:12">
      <c r="A21" s="22"/>
      <c r="B21" s="22"/>
      <c r="C21" s="22"/>
      <c r="D21" s="22"/>
      <c r="E21" s="24"/>
      <c r="F21" s="22"/>
      <c r="G21" s="22"/>
      <c r="H21" s="22"/>
      <c r="I21" s="22"/>
      <c r="J21" s="22"/>
      <c r="K21" s="22"/>
    </row>
    <row r="22" spans="1:12" ht="13.5" thickBot="1">
      <c r="A22" s="46" t="s">
        <v>68</v>
      </c>
      <c r="B22" s="22"/>
      <c r="C22" s="22"/>
      <c r="D22" s="22"/>
      <c r="E22" s="47">
        <f t="shared" ref="E22:J22" si="3">SUM(E15:E20)</f>
        <v>-10250</v>
      </c>
      <c r="F22" s="47">
        <f t="shared" si="3"/>
        <v>5000</v>
      </c>
      <c r="G22" s="47">
        <f t="shared" si="3"/>
        <v>0</v>
      </c>
      <c r="H22" s="47">
        <f t="shared" si="3"/>
        <v>3000</v>
      </c>
      <c r="I22" s="47">
        <f t="shared" si="3"/>
        <v>8000</v>
      </c>
      <c r="J22" s="47">
        <f t="shared" si="3"/>
        <v>8000</v>
      </c>
      <c r="K22" s="22"/>
    </row>
    <row r="23" spans="1:12" ht="13.5" thickTop="1">
      <c r="A23" s="22"/>
      <c r="B23" s="22"/>
      <c r="C23" s="22"/>
      <c r="D23" s="22"/>
      <c r="E23" s="24"/>
      <c r="F23" s="22"/>
      <c r="G23" s="22"/>
      <c r="H23" s="22"/>
      <c r="I23" s="22"/>
      <c r="J23" s="22"/>
      <c r="K23" s="22"/>
    </row>
    <row r="24" spans="1:12">
      <c r="A24" s="23" t="s">
        <v>14</v>
      </c>
      <c r="B24" s="22"/>
      <c r="C24" s="22"/>
      <c r="D24" s="22"/>
      <c r="E24" s="22"/>
      <c r="F24" s="22"/>
      <c r="G24" s="22"/>
      <c r="H24" s="22"/>
      <c r="I24" s="22"/>
      <c r="J24" s="22"/>
      <c r="K24" s="22"/>
    </row>
    <row r="25" spans="1:12">
      <c r="A25" s="22" t="s">
        <v>69</v>
      </c>
      <c r="B25" s="22"/>
      <c r="C25" s="22"/>
      <c r="D25" s="22"/>
      <c r="E25" s="62">
        <v>-2500</v>
      </c>
      <c r="F25" s="48">
        <f t="shared" ref="F25:F31" si="4">IF(E25&lt;0,-E25,0)</f>
        <v>2500</v>
      </c>
      <c r="G25" s="48">
        <f t="shared" ref="G25:G31" si="5">IF(E25&gt;0,-E25,0)</f>
        <v>0</v>
      </c>
      <c r="H25" s="62">
        <v>2500</v>
      </c>
      <c r="I25" s="48">
        <f t="shared" ref="I25:I31" si="6">SUM(F25:H25)</f>
        <v>5000</v>
      </c>
      <c r="J25" s="48">
        <f t="shared" ref="J25:J31" si="7">SUM(F25:H25)</f>
        <v>5000</v>
      </c>
      <c r="K25" s="22"/>
    </row>
    <row r="26" spans="1:12">
      <c r="A26" s="22" t="s">
        <v>70</v>
      </c>
      <c r="B26" s="22"/>
      <c r="C26" s="22"/>
      <c r="D26" s="22"/>
      <c r="E26" s="63"/>
      <c r="F26" s="48">
        <f t="shared" si="4"/>
        <v>0</v>
      </c>
      <c r="G26" s="48">
        <f t="shared" si="5"/>
        <v>0</v>
      </c>
      <c r="H26" s="63"/>
      <c r="I26" s="48">
        <f t="shared" si="6"/>
        <v>0</v>
      </c>
      <c r="J26" s="48">
        <f t="shared" si="7"/>
        <v>0</v>
      </c>
      <c r="K26" s="22"/>
    </row>
    <row r="27" spans="1:12">
      <c r="A27" s="22" t="s">
        <v>71</v>
      </c>
      <c r="B27" s="22"/>
      <c r="C27" s="22"/>
      <c r="D27" s="22"/>
      <c r="E27" s="62"/>
      <c r="F27" s="48">
        <f t="shared" si="4"/>
        <v>0</v>
      </c>
      <c r="G27" s="48">
        <f t="shared" si="5"/>
        <v>0</v>
      </c>
      <c r="H27" s="62"/>
      <c r="I27" s="48">
        <f t="shared" si="6"/>
        <v>0</v>
      </c>
      <c r="J27" s="48">
        <f t="shared" si="7"/>
        <v>0</v>
      </c>
      <c r="K27" s="22"/>
    </row>
    <row r="28" spans="1:12">
      <c r="A28" s="22" t="s">
        <v>72</v>
      </c>
      <c r="B28" s="22"/>
      <c r="C28" s="22"/>
      <c r="D28" s="22"/>
      <c r="E28" s="62">
        <v>-5000</v>
      </c>
      <c r="F28" s="48">
        <f t="shared" si="4"/>
        <v>5000</v>
      </c>
      <c r="G28" s="48">
        <f t="shared" si="5"/>
        <v>0</v>
      </c>
      <c r="H28" s="62">
        <v>5000</v>
      </c>
      <c r="I28" s="48">
        <f t="shared" si="6"/>
        <v>10000</v>
      </c>
      <c r="J28" s="48">
        <f t="shared" si="7"/>
        <v>10000</v>
      </c>
      <c r="K28" s="22"/>
    </row>
    <row r="29" spans="1:12">
      <c r="A29" s="22" t="s">
        <v>73</v>
      </c>
      <c r="B29" s="22"/>
      <c r="C29" s="22"/>
      <c r="D29" s="22"/>
      <c r="E29" s="62"/>
      <c r="F29" s="48">
        <f t="shared" si="4"/>
        <v>0</v>
      </c>
      <c r="G29" s="48">
        <f t="shared" si="5"/>
        <v>0</v>
      </c>
      <c r="H29" s="62">
        <v>4000</v>
      </c>
      <c r="I29" s="48">
        <f t="shared" si="6"/>
        <v>4000</v>
      </c>
      <c r="J29" s="48">
        <f t="shared" si="7"/>
        <v>4000</v>
      </c>
      <c r="K29" s="22"/>
    </row>
    <row r="30" spans="1:12">
      <c r="A30" s="22" t="s">
        <v>74</v>
      </c>
      <c r="B30" s="22"/>
      <c r="C30" s="22"/>
      <c r="D30" s="22"/>
      <c r="E30" s="62"/>
      <c r="F30" s="48">
        <f t="shared" si="4"/>
        <v>0</v>
      </c>
      <c r="G30" s="48">
        <f t="shared" si="5"/>
        <v>0</v>
      </c>
      <c r="H30" s="62"/>
      <c r="I30" s="48">
        <f t="shared" si="6"/>
        <v>0</v>
      </c>
      <c r="J30" s="48">
        <f t="shared" si="7"/>
        <v>0</v>
      </c>
      <c r="K30" s="22"/>
    </row>
    <row r="31" spans="1:12">
      <c r="A31" s="22" t="s">
        <v>74</v>
      </c>
      <c r="B31" s="22"/>
      <c r="C31" s="22"/>
      <c r="D31" s="22"/>
      <c r="E31" s="62"/>
      <c r="F31" s="48">
        <f t="shared" si="4"/>
        <v>0</v>
      </c>
      <c r="G31" s="48">
        <f t="shared" si="5"/>
        <v>0</v>
      </c>
      <c r="H31" s="62"/>
      <c r="I31" s="48">
        <f t="shared" si="6"/>
        <v>0</v>
      </c>
      <c r="J31" s="48">
        <f t="shared" si="7"/>
        <v>0</v>
      </c>
      <c r="K31" s="22"/>
    </row>
    <row r="32" spans="1:12">
      <c r="A32" s="22"/>
      <c r="B32" s="22"/>
      <c r="C32" s="22"/>
      <c r="D32" s="22"/>
      <c r="E32" s="22"/>
      <c r="F32" s="22"/>
      <c r="G32" s="22"/>
      <c r="H32" s="24"/>
      <c r="I32" s="24"/>
      <c r="J32" s="24"/>
      <c r="K32" s="22"/>
    </row>
    <row r="33" spans="1:16" ht="13.5" thickBot="1">
      <c r="A33" s="46" t="s">
        <v>75</v>
      </c>
      <c r="B33" s="22"/>
      <c r="C33" s="22"/>
      <c r="D33" s="22"/>
      <c r="E33" s="47">
        <f t="shared" ref="E33:J33" si="8">SUM(E25:E31)</f>
        <v>-7500</v>
      </c>
      <c r="F33" s="47">
        <f t="shared" si="8"/>
        <v>7500</v>
      </c>
      <c r="G33" s="47">
        <f t="shared" si="8"/>
        <v>0</v>
      </c>
      <c r="H33" s="47">
        <f t="shared" si="8"/>
        <v>11500</v>
      </c>
      <c r="I33" s="47">
        <f t="shared" si="8"/>
        <v>19000</v>
      </c>
      <c r="J33" s="47">
        <f t="shared" si="8"/>
        <v>19000</v>
      </c>
      <c r="K33" s="22"/>
    </row>
    <row r="34" spans="1:16" ht="13.5" thickTop="1">
      <c r="A34" s="22"/>
      <c r="B34" s="22"/>
      <c r="C34" s="22"/>
      <c r="D34" s="22"/>
      <c r="E34" s="22"/>
      <c r="F34" s="22"/>
      <c r="G34" s="22"/>
      <c r="H34" s="24"/>
      <c r="I34" s="24"/>
      <c r="J34" s="24"/>
      <c r="K34" s="22"/>
    </row>
    <row r="35" spans="1:16">
      <c r="A35" s="23" t="s">
        <v>76</v>
      </c>
      <c r="B35" s="22"/>
      <c r="C35" s="22"/>
      <c r="D35" s="22"/>
      <c r="E35" s="22"/>
      <c r="F35" s="22"/>
      <c r="G35" s="22"/>
      <c r="H35" s="22"/>
      <c r="I35" s="22"/>
      <c r="J35" s="22"/>
      <c r="K35" s="22"/>
    </row>
    <row r="36" spans="1:16">
      <c r="A36" s="22" t="s">
        <v>77</v>
      </c>
      <c r="B36" s="22"/>
      <c r="C36" s="22"/>
      <c r="D36" s="22"/>
      <c r="E36" s="49"/>
      <c r="F36" s="62"/>
      <c r="G36" s="62">
        <v>0</v>
      </c>
      <c r="H36" s="62">
        <v>-5000</v>
      </c>
      <c r="I36" s="48">
        <f>SUM(F36:H36)</f>
        <v>-5000</v>
      </c>
      <c r="J36" s="48">
        <f>SUM(F36:H36)</f>
        <v>-5000</v>
      </c>
      <c r="K36" s="22" t="s">
        <v>78</v>
      </c>
    </row>
    <row r="37" spans="1:16">
      <c r="A37" s="22" t="s">
        <v>79</v>
      </c>
      <c r="B37" s="22"/>
      <c r="C37" s="22"/>
      <c r="D37" s="22"/>
      <c r="E37" s="50"/>
      <c r="F37" s="62"/>
      <c r="G37" s="62"/>
      <c r="H37" s="62"/>
      <c r="I37" s="48"/>
      <c r="J37" s="48"/>
      <c r="K37" s="22"/>
      <c r="L37" t="s">
        <v>80</v>
      </c>
    </row>
    <row r="38" spans="1:16">
      <c r="A38" s="22" t="s">
        <v>81</v>
      </c>
      <c r="B38" s="22"/>
      <c r="C38" s="22"/>
      <c r="D38" s="22"/>
      <c r="E38" s="51"/>
      <c r="F38" s="62"/>
      <c r="G38" s="62"/>
      <c r="H38" s="62">
        <v>-1500</v>
      </c>
      <c r="I38" s="48">
        <f>SUM(F38:H38)</f>
        <v>-1500</v>
      </c>
      <c r="J38" s="48">
        <f>SUM(F38:H38)</f>
        <v>-1500</v>
      </c>
      <c r="K38" s="22"/>
    </row>
    <row r="39" spans="1:16">
      <c r="A39" s="22" t="s">
        <v>82</v>
      </c>
      <c r="B39" s="22"/>
      <c r="C39" s="22"/>
      <c r="D39" s="22"/>
      <c r="E39" s="50"/>
      <c r="F39" s="62"/>
      <c r="G39" s="62"/>
      <c r="H39" s="62"/>
      <c r="I39" s="48">
        <f>SUM(F39:H39)</f>
        <v>0</v>
      </c>
      <c r="J39" s="48">
        <f>SUM(F39:H39)</f>
        <v>0</v>
      </c>
      <c r="K39" s="22"/>
      <c r="L39" t="s">
        <v>83</v>
      </c>
    </row>
    <row r="40" spans="1:16">
      <c r="A40" s="22" t="s">
        <v>84</v>
      </c>
      <c r="B40" s="22"/>
      <c r="C40" s="22"/>
      <c r="D40" s="22"/>
      <c r="E40" s="52"/>
      <c r="F40" s="62"/>
      <c r="G40" s="62"/>
      <c r="H40" s="62"/>
      <c r="I40" s="48">
        <f>SUM(F40:H40)</f>
        <v>0</v>
      </c>
      <c r="J40" s="48">
        <f>SUM(F40:H40)</f>
        <v>0</v>
      </c>
      <c r="K40" s="22"/>
      <c r="L40" t="s">
        <v>85</v>
      </c>
    </row>
    <row r="41" spans="1:16">
      <c r="A41" s="22"/>
      <c r="B41" s="22"/>
      <c r="C41" s="22"/>
      <c r="D41" s="22"/>
      <c r="E41" s="22"/>
      <c r="F41" s="22"/>
      <c r="G41" s="22"/>
      <c r="H41" s="22"/>
      <c r="I41" s="22"/>
      <c r="J41" s="22"/>
      <c r="K41" s="22"/>
    </row>
    <row r="42" spans="1:16" ht="13.5" thickBot="1">
      <c r="A42" s="46" t="s">
        <v>86</v>
      </c>
      <c r="B42" s="22"/>
      <c r="C42" s="22"/>
      <c r="D42" s="22"/>
      <c r="E42" s="47">
        <f t="shared" ref="E42:J42" si="9">SUM(E36:E40)</f>
        <v>0</v>
      </c>
      <c r="F42" s="47">
        <f t="shared" si="9"/>
        <v>0</v>
      </c>
      <c r="G42" s="47">
        <f t="shared" si="9"/>
        <v>0</v>
      </c>
      <c r="H42" s="47">
        <f t="shared" si="9"/>
        <v>-6500</v>
      </c>
      <c r="I42" s="47">
        <f t="shared" si="9"/>
        <v>-6500</v>
      </c>
      <c r="J42" s="47">
        <f t="shared" si="9"/>
        <v>-6500</v>
      </c>
      <c r="K42" s="22"/>
    </row>
    <row r="43" spans="1:16" ht="13.5" thickTop="1">
      <c r="A43" s="22"/>
      <c r="B43" s="22"/>
      <c r="C43" s="22"/>
      <c r="D43" s="22"/>
      <c r="E43" s="22"/>
      <c r="F43" s="22"/>
      <c r="G43" s="22"/>
      <c r="H43" s="22"/>
      <c r="I43" s="22"/>
      <c r="J43" s="22"/>
      <c r="K43" s="22"/>
    </row>
    <row r="44" spans="1:16">
      <c r="A44" s="23" t="s">
        <v>87</v>
      </c>
      <c r="B44" s="22"/>
      <c r="C44" s="22"/>
      <c r="D44" s="22"/>
      <c r="E44" s="22"/>
      <c r="F44" s="22"/>
      <c r="G44" s="22"/>
      <c r="H44" s="22"/>
      <c r="I44" s="22"/>
      <c r="J44" s="22"/>
      <c r="K44" s="22"/>
    </row>
    <row r="45" spans="1:16">
      <c r="A45" s="22" t="s">
        <v>88</v>
      </c>
      <c r="B45" s="22"/>
      <c r="C45" s="22" t="s">
        <v>35</v>
      </c>
      <c r="D45" s="22"/>
      <c r="E45" s="48"/>
      <c r="F45" s="62" t="s">
        <v>89</v>
      </c>
      <c r="G45" s="62"/>
      <c r="H45" s="62">
        <v>-5350</v>
      </c>
      <c r="I45" s="48">
        <f>IF(I22+I33&gt;0,IF(I46&lt;0,-Standard_Deduction_07,IF(Calculation!I22+Wage_increase_for_SD&gt;Kiddie_Exemption_07,IF(Calculation!$I$22+Wage_increase_for_SD&gt;Standard_Deduction_07,-Standard_Deduction_07,-Calculation!$I$22-Wage_increase_for_SD),-Kiddie_Exemption_07)),0)</f>
        <v>-5350</v>
      </c>
      <c r="J45" s="48">
        <f>IF(Support_Test&gt;0.5,Standard_Deduction_08,IF(J22+J33&gt;0,IF(J46&lt;0,-Standard_Deduction_08,IF(Calculation!J22+Wage_increase_for_SD_08&gt;Kiddie_Exemption_08,IF(Calculation!$I$22+Wage_increase_for_SD_08&gt;Standard_Deduction_08,-Standard_Deduction_08,-Calculation!$I$22-Wage_increase_for_SD_08),-Kiddie_Exemption_08)),0))</f>
        <v>-5350</v>
      </c>
      <c r="K45" s="22"/>
      <c r="L45" t="s">
        <v>90</v>
      </c>
    </row>
    <row r="46" spans="1:16">
      <c r="A46" s="22" t="s">
        <v>91</v>
      </c>
      <c r="B46" s="22"/>
      <c r="C46" s="22"/>
      <c r="D46" s="22"/>
      <c r="E46" s="48">
        <f>IF($D$7&lt;18,0,Tables!$C$14)</f>
        <v>3400</v>
      </c>
      <c r="F46" s="48">
        <f>IF(E46&lt;0,-E46,0)</f>
        <v>0</v>
      </c>
      <c r="G46" s="48">
        <f>IF(E46&gt;0,-E46,0)</f>
        <v>-3400</v>
      </c>
      <c r="H46" s="62">
        <v>0</v>
      </c>
      <c r="I46" s="48">
        <f>SUM(F46:H46)</f>
        <v>-3400</v>
      </c>
      <c r="J46" s="48">
        <f>IF(D7=17,0,IF(D7&gt;=18,IF(Support_Test&lt;=0.5,0,-Personal_Exemption_08)))</f>
        <v>0</v>
      </c>
      <c r="K46" s="22"/>
      <c r="L46" t="s">
        <v>92</v>
      </c>
      <c r="P46" t="s">
        <v>93</v>
      </c>
    </row>
    <row r="47" spans="1:16">
      <c r="A47" s="22"/>
      <c r="B47" s="22"/>
      <c r="C47" s="22"/>
      <c r="D47" s="22"/>
      <c r="E47" s="24"/>
      <c r="F47" s="22"/>
      <c r="G47" s="24"/>
      <c r="H47" s="24"/>
      <c r="I47" s="24"/>
      <c r="J47" s="24"/>
      <c r="K47" s="22"/>
    </row>
    <row r="48" spans="1:16" ht="13.5" thickBot="1">
      <c r="A48" s="23" t="s">
        <v>94</v>
      </c>
      <c r="B48" s="22"/>
      <c r="C48" s="22"/>
      <c r="D48" s="22"/>
      <c r="E48" s="47">
        <f>+E22+E33+E42+E45+E46</f>
        <v>-14350</v>
      </c>
      <c r="F48" s="22"/>
      <c r="G48" s="24"/>
      <c r="H48" s="24"/>
      <c r="I48" s="24"/>
      <c r="J48" s="24"/>
      <c r="K48" s="22"/>
    </row>
    <row r="49" spans="1:12" ht="13.5" thickTop="1">
      <c r="A49" s="22"/>
      <c r="B49" s="22"/>
      <c r="C49" s="22"/>
      <c r="D49" s="22"/>
      <c r="E49" s="24"/>
      <c r="F49" s="22"/>
      <c r="G49" s="24"/>
      <c r="H49" s="24"/>
      <c r="I49" s="24"/>
      <c r="J49" s="24"/>
      <c r="K49" s="22"/>
    </row>
    <row r="50" spans="1:12">
      <c r="A50" s="23" t="s">
        <v>95</v>
      </c>
      <c r="B50" s="23"/>
      <c r="C50" s="22"/>
      <c r="D50" s="22"/>
      <c r="E50" s="24"/>
      <c r="F50" s="22"/>
      <c r="G50" s="22"/>
      <c r="H50" s="48">
        <f>+H22+H33+H42+H45+H46</f>
        <v>2650</v>
      </c>
      <c r="I50" s="48">
        <f>+I22+I33+I42+I45+I46</f>
        <v>11750</v>
      </c>
      <c r="J50" s="48">
        <f>+J22+J33+J42+J45+J46</f>
        <v>15150</v>
      </c>
      <c r="K50" s="22"/>
    </row>
    <row r="51" spans="1:12">
      <c r="A51" s="23" t="s">
        <v>96</v>
      </c>
      <c r="B51" s="22"/>
      <c r="C51" s="22"/>
      <c r="D51" s="22"/>
      <c r="E51" s="24"/>
      <c r="F51" s="22"/>
      <c r="G51" s="22"/>
      <c r="H51" s="48">
        <f>+Tables!C117</f>
        <v>140</v>
      </c>
      <c r="I51" s="48">
        <f>+Tables!D117</f>
        <v>925</v>
      </c>
      <c r="J51" s="48">
        <f>+Tables!E117</f>
        <v>4303</v>
      </c>
      <c r="K51" s="22"/>
      <c r="L51" t="s">
        <v>97</v>
      </c>
    </row>
    <row r="52" spans="1:12">
      <c r="A52" s="23" t="s">
        <v>98</v>
      </c>
      <c r="B52" s="22" t="s">
        <v>99</v>
      </c>
      <c r="C52" s="22"/>
      <c r="D52" s="22"/>
      <c r="E52" s="24"/>
      <c r="F52" s="22"/>
      <c r="G52" s="65">
        <v>1650</v>
      </c>
      <c r="H52" s="48">
        <f>-G52</f>
        <v>-1650</v>
      </c>
      <c r="I52" s="48">
        <f>-G52</f>
        <v>-1650</v>
      </c>
      <c r="J52" s="48">
        <f>-G52</f>
        <v>-1650</v>
      </c>
      <c r="K52" s="22"/>
      <c r="L52" t="s">
        <v>100</v>
      </c>
    </row>
    <row r="53" spans="1:12">
      <c r="A53" s="23"/>
      <c r="B53" s="22"/>
      <c r="C53" s="22"/>
      <c r="D53" s="22"/>
      <c r="E53" s="24"/>
      <c r="F53" s="22"/>
      <c r="G53" s="22"/>
      <c r="H53" s="22"/>
      <c r="I53" s="22"/>
      <c r="J53" s="22"/>
      <c r="K53" s="22"/>
    </row>
    <row r="54" spans="1:12">
      <c r="A54" s="23" t="s">
        <v>101</v>
      </c>
      <c r="B54" s="22"/>
      <c r="C54" s="22"/>
      <c r="D54" s="22"/>
      <c r="E54" s="22"/>
      <c r="F54" s="22"/>
      <c r="G54" s="22"/>
      <c r="H54" s="24">
        <v>0</v>
      </c>
      <c r="I54" s="24">
        <f>IF(I51+I52&lt;0,0,I51+I52)</f>
        <v>0</v>
      </c>
      <c r="J54" s="24">
        <f>IF(J51+J52&lt;0,0,J51+J52)</f>
        <v>2653</v>
      </c>
      <c r="K54" s="22"/>
    </row>
    <row r="55" spans="1:12">
      <c r="A55" s="23" t="s">
        <v>102</v>
      </c>
      <c r="B55" s="22"/>
      <c r="C55" s="22"/>
      <c r="D55" s="22"/>
      <c r="E55" s="22"/>
      <c r="F55" s="22"/>
      <c r="G55" s="22"/>
      <c r="H55" s="25">
        <f>(E22+E33-E25+E46)*D4+(E25*D5)</f>
        <v>-4522.5</v>
      </c>
      <c r="I55" s="25">
        <f>+H55</f>
        <v>-4522.5</v>
      </c>
      <c r="J55" s="25">
        <f>+H55</f>
        <v>-4522.5</v>
      </c>
      <c r="K55" s="22"/>
    </row>
    <row r="56" spans="1:12">
      <c r="A56" s="23"/>
      <c r="B56" s="22"/>
      <c r="C56" s="22"/>
      <c r="D56" s="22"/>
      <c r="E56" s="22"/>
      <c r="F56" s="22"/>
      <c r="G56" s="22"/>
      <c r="H56" s="22"/>
      <c r="I56" s="22"/>
      <c r="J56" s="22"/>
      <c r="K56" s="22"/>
    </row>
    <row r="57" spans="1:12" ht="13.5" thickBot="1">
      <c r="A57" s="23" t="s">
        <v>103</v>
      </c>
      <c r="B57" s="22"/>
      <c r="C57" s="22"/>
      <c r="D57" s="22"/>
      <c r="E57" s="22"/>
      <c r="F57" s="22"/>
      <c r="G57" s="22"/>
      <c r="H57" s="68">
        <f>-H54-H55</f>
        <v>4522.5</v>
      </c>
      <c r="I57" s="68">
        <f>-I54-I55</f>
        <v>4522.5</v>
      </c>
      <c r="J57" s="68">
        <f>-J54-J55</f>
        <v>1869.5</v>
      </c>
      <c r="K57" s="22"/>
      <c r="L57" t="s">
        <v>104</v>
      </c>
    </row>
    <row r="58" spans="1:12" ht="13.5" thickTop="1">
      <c r="A58" s="22"/>
      <c r="B58" s="22"/>
      <c r="C58" s="22"/>
      <c r="D58" s="22"/>
      <c r="E58" s="22"/>
      <c r="F58" s="22"/>
      <c r="G58" s="22"/>
      <c r="H58" s="22"/>
      <c r="I58" s="22"/>
      <c r="J58" s="22"/>
      <c r="K58" s="22"/>
    </row>
    <row r="59" spans="1:12">
      <c r="A59" s="22"/>
      <c r="B59" s="22"/>
      <c r="C59" s="22"/>
      <c r="D59" s="22"/>
      <c r="E59" s="22"/>
      <c r="F59" s="22"/>
      <c r="G59" s="22"/>
      <c r="H59" s="22"/>
      <c r="I59" s="22"/>
      <c r="J59" s="22"/>
      <c r="K59" s="22"/>
    </row>
    <row r="60" spans="1:12">
      <c r="A60" s="22"/>
      <c r="B60" s="22"/>
      <c r="C60" s="22"/>
      <c r="D60" s="22"/>
      <c r="E60" s="22"/>
      <c r="F60" s="22"/>
      <c r="G60" s="22"/>
      <c r="H60" s="22"/>
      <c r="I60" s="22"/>
      <c r="J60" s="22"/>
      <c r="K60" s="22"/>
    </row>
    <row r="61" spans="1:12">
      <c r="A61" s="22"/>
      <c r="B61" s="22"/>
      <c r="C61" s="22"/>
      <c r="D61" s="22"/>
      <c r="E61" s="22"/>
      <c r="F61" s="22"/>
      <c r="G61" s="22"/>
      <c r="H61" s="22"/>
      <c r="I61" s="22"/>
      <c r="J61" s="22"/>
      <c r="K61" s="22"/>
    </row>
    <row r="62" spans="1:12">
      <c r="A62" s="22"/>
      <c r="B62" s="22"/>
      <c r="C62" s="22"/>
      <c r="D62" s="22"/>
      <c r="E62" s="22"/>
      <c r="F62" s="22"/>
      <c r="G62" s="22"/>
      <c r="H62" s="22"/>
      <c r="I62" s="22"/>
      <c r="J62" s="22"/>
      <c r="K62" s="22"/>
    </row>
    <row r="63" spans="1:12">
      <c r="A63" s="22" t="s">
        <v>105</v>
      </c>
      <c r="B63" s="22"/>
      <c r="C63" s="22"/>
      <c r="D63" s="22"/>
      <c r="E63" s="22"/>
      <c r="F63" s="22"/>
      <c r="G63" s="22"/>
      <c r="H63" s="22"/>
      <c r="I63" s="22"/>
      <c r="J63" s="22"/>
      <c r="K63" s="22"/>
    </row>
    <row r="64" spans="1:12">
      <c r="A64" s="22" t="s">
        <v>106</v>
      </c>
      <c r="B64" s="22"/>
      <c r="C64" s="22"/>
      <c r="D64" s="22" t="s">
        <v>107</v>
      </c>
      <c r="E64" s="22"/>
      <c r="F64" s="22"/>
      <c r="G64" s="22"/>
      <c r="H64" s="22"/>
      <c r="I64" s="22"/>
      <c r="J64" s="22"/>
      <c r="K64" s="22"/>
    </row>
    <row r="65" spans="1:15">
      <c r="A65" s="22"/>
      <c r="B65" s="22"/>
      <c r="C65" s="22"/>
      <c r="D65" s="22"/>
      <c r="E65" s="22"/>
      <c r="F65" s="22"/>
      <c r="G65" s="22"/>
      <c r="H65" s="22"/>
      <c r="I65" s="22"/>
      <c r="J65" s="22"/>
      <c r="K65" s="22"/>
    </row>
    <row r="66" spans="1:15">
      <c r="A66" s="22" t="s">
        <v>108</v>
      </c>
      <c r="B66" s="22"/>
      <c r="C66" s="22"/>
      <c r="D66" s="22"/>
      <c r="E66" s="22"/>
      <c r="F66" s="59" t="s">
        <v>109</v>
      </c>
      <c r="G66" s="22" t="s">
        <v>110</v>
      </c>
      <c r="H66" s="22"/>
      <c r="I66" s="22"/>
      <c r="J66" s="22"/>
      <c r="K66" s="22"/>
    </row>
    <row r="67" spans="1:15">
      <c r="A67" s="22"/>
      <c r="B67" s="22"/>
      <c r="C67" s="22"/>
      <c r="D67" s="22"/>
      <c r="E67" s="22"/>
      <c r="F67" s="22"/>
      <c r="G67" s="22"/>
      <c r="H67" s="22"/>
      <c r="I67" s="22"/>
      <c r="J67" s="22"/>
      <c r="K67" s="22"/>
    </row>
    <row r="68" spans="1:15">
      <c r="A68" s="22" t="s">
        <v>111</v>
      </c>
      <c r="B68" s="22"/>
      <c r="C68" s="22"/>
      <c r="D68" s="22"/>
      <c r="E68" s="22"/>
      <c r="F68" s="22"/>
      <c r="G68" s="22"/>
      <c r="H68" s="22"/>
      <c r="I68" s="22"/>
      <c r="J68" s="22"/>
      <c r="K68" s="22"/>
    </row>
    <row r="69" spans="1:15">
      <c r="A69" s="22" t="s">
        <v>112</v>
      </c>
      <c r="B69" s="22"/>
      <c r="C69" s="22"/>
      <c r="D69" s="22"/>
      <c r="E69" s="22" t="s">
        <v>113</v>
      </c>
      <c r="F69" s="22"/>
      <c r="G69" s="22"/>
      <c r="H69" s="22"/>
      <c r="I69" s="22"/>
      <c r="J69" s="22"/>
      <c r="K69" s="22"/>
    </row>
    <row r="70" spans="1:15">
      <c r="A70" s="22"/>
      <c r="B70" s="22"/>
      <c r="C70" s="22"/>
      <c r="D70" s="22"/>
      <c r="E70" s="22"/>
      <c r="F70" s="22"/>
      <c r="G70" s="22"/>
      <c r="H70" s="22"/>
      <c r="I70" s="22"/>
      <c r="J70" s="22"/>
      <c r="K70" s="22"/>
    </row>
    <row r="71" spans="1:15">
      <c r="A71" s="22"/>
      <c r="B71" s="22"/>
      <c r="C71" s="22"/>
      <c r="D71" s="22"/>
      <c r="E71" s="22"/>
      <c r="F71" s="22"/>
      <c r="G71" s="22"/>
      <c r="H71" s="22"/>
      <c r="I71" s="22"/>
      <c r="J71" s="22"/>
      <c r="K71" s="22"/>
    </row>
    <row r="72" spans="1:15">
      <c r="A72" s="22"/>
      <c r="B72" s="22" t="s">
        <v>114</v>
      </c>
      <c r="C72" s="22"/>
      <c r="D72" s="22"/>
      <c r="E72" s="22"/>
      <c r="F72" s="22"/>
      <c r="G72" s="22"/>
      <c r="H72" s="22"/>
      <c r="I72" s="22"/>
      <c r="J72" s="22"/>
      <c r="K72" s="22"/>
    </row>
    <row r="73" spans="1:15">
      <c r="A73" s="22" t="s">
        <v>115</v>
      </c>
      <c r="B73" s="22"/>
      <c r="C73" s="22"/>
      <c r="D73" s="22"/>
      <c r="E73" s="22"/>
      <c r="F73" s="22"/>
      <c r="G73" s="22"/>
      <c r="H73" s="22"/>
      <c r="I73" s="22"/>
      <c r="J73" s="22"/>
      <c r="K73" s="22"/>
    </row>
    <row r="74" spans="1:15">
      <c r="A74" s="22"/>
      <c r="B74" s="22"/>
      <c r="C74" s="22"/>
      <c r="D74" s="22"/>
      <c r="E74" s="22"/>
      <c r="F74" s="22"/>
      <c r="G74" s="22"/>
      <c r="H74" s="22"/>
      <c r="I74" s="22"/>
      <c r="J74" s="22"/>
      <c r="K74" s="22"/>
      <c r="O74" t="s">
        <v>116</v>
      </c>
    </row>
    <row r="75" spans="1:15">
      <c r="A75" s="22" t="s">
        <v>35</v>
      </c>
      <c r="B75" s="22"/>
      <c r="C75" s="22"/>
      <c r="D75" s="22"/>
      <c r="E75" s="22" t="s">
        <v>117</v>
      </c>
      <c r="F75" s="22"/>
      <c r="G75" s="22"/>
      <c r="H75" s="22"/>
      <c r="I75" s="22"/>
      <c r="J75" s="22"/>
      <c r="K75" s="22"/>
    </row>
    <row r="76" spans="1:15">
      <c r="A76" s="22"/>
      <c r="B76" s="22"/>
      <c r="C76" s="22"/>
      <c r="D76" s="22"/>
      <c r="E76" s="22"/>
      <c r="F76" s="22"/>
      <c r="G76" s="22"/>
      <c r="H76" s="22"/>
      <c r="I76" s="22"/>
      <c r="J76" s="22"/>
      <c r="K76" s="22"/>
    </row>
    <row r="77" spans="1:15">
      <c r="A77" s="22" t="s">
        <v>118</v>
      </c>
      <c r="B77" s="22"/>
      <c r="C77" s="22"/>
      <c r="D77" s="22"/>
      <c r="E77" s="22"/>
      <c r="F77" s="22"/>
      <c r="G77" s="22"/>
      <c r="H77" s="22"/>
      <c r="I77" s="22"/>
      <c r="J77" s="22"/>
      <c r="K77" s="22"/>
    </row>
    <row r="78" spans="1:15">
      <c r="A78" s="22"/>
      <c r="B78" s="22"/>
      <c r="C78" s="22"/>
      <c r="D78" s="22"/>
      <c r="E78" s="22"/>
      <c r="F78" s="22"/>
      <c r="G78" s="22"/>
      <c r="H78" s="22"/>
      <c r="I78" s="22"/>
      <c r="J78" s="22"/>
      <c r="K78" s="22"/>
    </row>
    <row r="79" spans="1:15">
      <c r="A79" s="22" t="s">
        <v>119</v>
      </c>
      <c r="B79" s="22"/>
      <c r="C79" s="22"/>
      <c r="D79" s="22"/>
      <c r="E79" s="22"/>
      <c r="F79" s="22"/>
      <c r="G79" s="22"/>
      <c r="H79" s="22"/>
      <c r="I79" s="22"/>
      <c r="J79" s="22"/>
      <c r="K79" s="22"/>
      <c r="N79" t="s">
        <v>120</v>
      </c>
    </row>
    <row r="80" spans="1:15">
      <c r="A80" s="22"/>
      <c r="B80" s="22"/>
      <c r="C80" s="22"/>
      <c r="D80" s="22"/>
      <c r="E80" s="22"/>
      <c r="F80" s="22"/>
      <c r="G80" s="22"/>
      <c r="H80" s="22"/>
      <c r="I80" s="22"/>
      <c r="J80" s="22"/>
      <c r="K80" s="22"/>
    </row>
    <row r="81" spans="1:11">
      <c r="A81" s="22"/>
      <c r="B81" s="22" t="s">
        <v>121</v>
      </c>
      <c r="C81" s="22"/>
      <c r="D81" s="22"/>
      <c r="E81" s="22"/>
      <c r="F81" s="22"/>
      <c r="G81" s="22"/>
      <c r="H81" s="22"/>
      <c r="I81" s="22"/>
      <c r="J81" s="22"/>
      <c r="K81" s="22"/>
    </row>
    <row r="82" spans="1:11">
      <c r="A82" s="22"/>
      <c r="B82" s="22" t="s">
        <v>122</v>
      </c>
      <c r="C82" s="22"/>
      <c r="D82" s="22"/>
      <c r="E82" s="22"/>
      <c r="F82" s="22"/>
      <c r="G82" s="22"/>
      <c r="H82" s="22"/>
      <c r="I82" s="22"/>
      <c r="J82" s="22"/>
      <c r="K82" s="22"/>
    </row>
    <row r="83" spans="1:11">
      <c r="A83" s="22"/>
      <c r="B83" s="22"/>
      <c r="C83" s="22"/>
      <c r="D83" s="22"/>
      <c r="E83" s="22"/>
      <c r="F83" s="22"/>
      <c r="G83" s="22"/>
      <c r="H83" s="22"/>
      <c r="I83" s="22"/>
      <c r="J83" s="22"/>
      <c r="K83" s="22"/>
    </row>
    <row r="84" spans="1:11">
      <c r="A84" s="22" t="s">
        <v>123</v>
      </c>
      <c r="B84" s="22"/>
      <c r="C84" s="22"/>
      <c r="D84" s="22"/>
      <c r="E84" s="22"/>
      <c r="F84" s="22"/>
      <c r="G84" s="22"/>
      <c r="H84" s="22"/>
      <c r="I84" s="22"/>
      <c r="J84" s="22"/>
      <c r="K84" s="22"/>
    </row>
    <row r="85" spans="1:11">
      <c r="A85" s="22"/>
      <c r="B85" s="22"/>
      <c r="C85" s="22"/>
      <c r="D85" s="22"/>
      <c r="E85" s="22"/>
      <c r="F85" s="22"/>
      <c r="G85" s="22"/>
      <c r="H85" s="22"/>
      <c r="I85" s="22"/>
      <c r="J85" s="22"/>
      <c r="K85" s="22"/>
    </row>
    <row r="86" spans="1:11">
      <c r="A86" s="22" t="s">
        <v>124</v>
      </c>
      <c r="B86" s="22"/>
      <c r="C86" s="22"/>
      <c r="D86" s="22"/>
      <c r="E86" s="22"/>
      <c r="F86" s="22"/>
      <c r="G86" s="22"/>
      <c r="H86" s="22"/>
      <c r="I86" s="22"/>
      <c r="J86" s="22"/>
      <c r="K86" s="22"/>
    </row>
    <row r="87" spans="1:11">
      <c r="A87" s="22"/>
      <c r="B87" s="22"/>
      <c r="C87" s="22"/>
      <c r="D87" s="22"/>
      <c r="E87" s="22"/>
      <c r="F87" s="22"/>
      <c r="G87" s="22"/>
      <c r="H87" s="22"/>
      <c r="I87" s="22"/>
      <c r="J87" s="22"/>
      <c r="K87" s="22"/>
    </row>
    <row r="88" spans="1:11">
      <c r="A88" s="22"/>
      <c r="B88" s="22"/>
      <c r="C88" s="22"/>
      <c r="D88" s="22"/>
      <c r="E88" s="22"/>
      <c r="F88" s="22"/>
      <c r="G88" s="22"/>
      <c r="H88" s="22"/>
      <c r="I88" s="22"/>
      <c r="J88" s="22"/>
      <c r="K88" s="22"/>
    </row>
    <row r="89" spans="1:11">
      <c r="A89" s="22" t="s">
        <v>125</v>
      </c>
      <c r="B89" s="22"/>
      <c r="C89" s="22"/>
      <c r="D89" s="22"/>
      <c r="E89" s="22"/>
      <c r="F89" s="22"/>
      <c r="G89" s="22"/>
      <c r="H89" s="22"/>
      <c r="I89" s="22"/>
      <c r="J89" s="22"/>
      <c r="K89" s="22"/>
    </row>
    <row r="90" spans="1:11">
      <c r="A90" s="22"/>
      <c r="B90" s="22"/>
      <c r="C90" s="22"/>
      <c r="D90" s="22"/>
      <c r="E90" s="22"/>
      <c r="F90" s="22"/>
      <c r="G90" s="22"/>
      <c r="H90" s="22"/>
      <c r="I90" s="22"/>
      <c r="J90" s="22"/>
      <c r="K90" s="22"/>
    </row>
    <row r="91" spans="1:11">
      <c r="A91" s="22"/>
      <c r="B91" s="22"/>
      <c r="C91" s="22"/>
      <c r="D91" s="22"/>
      <c r="E91" s="22"/>
      <c r="F91" s="22"/>
      <c r="G91" s="22"/>
      <c r="H91" s="22"/>
      <c r="I91" s="22"/>
      <c r="J91" s="22"/>
      <c r="K91" s="22"/>
    </row>
  </sheetData>
  <mergeCells count="2">
    <mergeCell ref="F11:G11"/>
    <mergeCell ref="F12:G12"/>
  </mergeCells>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118"/>
  <sheetViews>
    <sheetView workbookViewId="0">
      <selection activeCell="B3" sqref="B3"/>
    </sheetView>
  </sheetViews>
  <sheetFormatPr defaultRowHeight="12.75"/>
  <cols>
    <col min="2" max="2" width="38.85546875" bestFit="1" customWidth="1"/>
    <col min="3" max="7" width="10.42578125" customWidth="1"/>
    <col min="8" max="8" width="5.42578125" customWidth="1"/>
    <col min="9" max="12" width="10.42578125" customWidth="1"/>
  </cols>
  <sheetData>
    <row r="3" spans="2:12">
      <c r="C3" s="73">
        <v>2007</v>
      </c>
      <c r="D3" s="74"/>
      <c r="E3" s="74"/>
      <c r="F3" s="74"/>
      <c r="G3" s="75"/>
      <c r="I3" s="73">
        <v>2008</v>
      </c>
      <c r="J3" s="74"/>
      <c r="K3" s="74"/>
      <c r="L3" s="75"/>
    </row>
    <row r="4" spans="2:12">
      <c r="B4" s="28"/>
      <c r="C4" s="36" t="s">
        <v>126</v>
      </c>
      <c r="D4" s="36" t="s">
        <v>126</v>
      </c>
      <c r="E4" s="36" t="s">
        <v>127</v>
      </c>
      <c r="F4" s="36" t="s">
        <v>128</v>
      </c>
      <c r="G4" s="37" t="s">
        <v>129</v>
      </c>
      <c r="I4" s="36" t="s">
        <v>128</v>
      </c>
      <c r="J4" s="36" t="s">
        <v>126</v>
      </c>
      <c r="K4" s="36" t="s">
        <v>127</v>
      </c>
      <c r="L4" s="37" t="s">
        <v>129</v>
      </c>
    </row>
    <row r="5" spans="2:12">
      <c r="B5" s="29" t="s">
        <v>130</v>
      </c>
      <c r="C5" s="27">
        <v>0</v>
      </c>
      <c r="D5" s="27">
        <v>0</v>
      </c>
      <c r="E5" s="27">
        <v>7825</v>
      </c>
      <c r="F5" s="26">
        <v>0.1</v>
      </c>
      <c r="G5" s="30">
        <v>0</v>
      </c>
      <c r="I5" s="26">
        <v>0.1</v>
      </c>
      <c r="J5" s="27">
        <v>0</v>
      </c>
      <c r="K5" s="27">
        <v>7825</v>
      </c>
      <c r="L5" s="30">
        <v>0</v>
      </c>
    </row>
    <row r="6" spans="2:12">
      <c r="B6" s="43"/>
      <c r="C6" s="27">
        <v>7825</v>
      </c>
      <c r="D6" s="27">
        <v>7825</v>
      </c>
      <c r="E6" s="27">
        <v>31850</v>
      </c>
      <c r="F6" s="26">
        <v>0.15</v>
      </c>
      <c r="G6" s="30">
        <f>((((E5-D5))*F5)+G5)</f>
        <v>782.5</v>
      </c>
      <c r="I6" s="26">
        <v>0.15</v>
      </c>
      <c r="J6" s="27">
        <v>7825</v>
      </c>
      <c r="K6" s="27">
        <v>31850</v>
      </c>
      <c r="L6" s="30">
        <f>((((K5-J5))*I5)+L5)</f>
        <v>782.5</v>
      </c>
    </row>
    <row r="7" spans="2:12">
      <c r="B7" s="31"/>
      <c r="C7" s="27">
        <v>31850</v>
      </c>
      <c r="D7" s="27">
        <v>31850</v>
      </c>
      <c r="E7" s="27">
        <v>77100</v>
      </c>
      <c r="F7" s="26">
        <v>0.25</v>
      </c>
      <c r="G7" s="30">
        <f>((((E6-D6))*F6)+G6)</f>
        <v>4386.25</v>
      </c>
      <c r="I7" s="26">
        <v>0.25</v>
      </c>
      <c r="J7" s="27">
        <v>31850</v>
      </c>
      <c r="K7" s="27">
        <v>77100</v>
      </c>
      <c r="L7" s="30">
        <f>((((K6-J6))*I6)+L6)</f>
        <v>4386.25</v>
      </c>
    </row>
    <row r="8" spans="2:12">
      <c r="B8" s="31"/>
      <c r="C8" s="27">
        <v>77100</v>
      </c>
      <c r="D8" s="27">
        <v>77100</v>
      </c>
      <c r="E8" s="27">
        <v>160850</v>
      </c>
      <c r="F8" s="26">
        <v>0.28000000000000003</v>
      </c>
      <c r="G8" s="30">
        <f>((((E7-D7))*F7)+G7)</f>
        <v>15698.75</v>
      </c>
      <c r="I8" s="26">
        <v>0.28000000000000003</v>
      </c>
      <c r="J8" s="27">
        <v>77100</v>
      </c>
      <c r="K8" s="27">
        <v>160850</v>
      </c>
      <c r="L8" s="30">
        <f>((((K7-J7))*I7)+L7)</f>
        <v>15698.75</v>
      </c>
    </row>
    <row r="9" spans="2:12">
      <c r="B9" s="31"/>
      <c r="C9" s="27">
        <v>160850</v>
      </c>
      <c r="D9" s="27">
        <v>160850</v>
      </c>
      <c r="E9" s="27">
        <v>349700</v>
      </c>
      <c r="F9" s="26">
        <v>0.33</v>
      </c>
      <c r="G9" s="30">
        <f>((((E8-D8))*F8)+G8)</f>
        <v>39148.75</v>
      </c>
      <c r="I9" s="26">
        <v>0.33</v>
      </c>
      <c r="J9" s="27">
        <v>160850</v>
      </c>
      <c r="K9" s="27">
        <v>349700</v>
      </c>
      <c r="L9" s="30">
        <f>((((K8-J8))*I8)+L8)</f>
        <v>39148.75</v>
      </c>
    </row>
    <row r="10" spans="2:12">
      <c r="B10" s="32"/>
      <c r="C10" s="34">
        <v>349700</v>
      </c>
      <c r="D10" s="34">
        <v>349700</v>
      </c>
      <c r="E10" s="34"/>
      <c r="F10" s="33">
        <v>0.35</v>
      </c>
      <c r="G10" s="35">
        <f>((((E9-D9))*F9)+G9)</f>
        <v>101469.25</v>
      </c>
      <c r="I10" s="33">
        <v>0.35</v>
      </c>
      <c r="J10" s="34">
        <v>349700</v>
      </c>
      <c r="K10" s="34"/>
      <c r="L10" s="35">
        <f>((((K9-J9))*I9)+L9)</f>
        <v>101469.25</v>
      </c>
    </row>
    <row r="13" spans="2:12">
      <c r="C13" s="73">
        <v>2007</v>
      </c>
      <c r="D13" s="75"/>
      <c r="I13" s="73">
        <v>2008</v>
      </c>
      <c r="J13" s="75"/>
    </row>
    <row r="14" spans="2:12">
      <c r="B14" s="28" t="s">
        <v>131</v>
      </c>
      <c r="C14" s="38">
        <v>3400</v>
      </c>
      <c r="D14" s="39"/>
      <c r="I14" s="38">
        <v>3400</v>
      </c>
      <c r="J14" s="39"/>
    </row>
    <row r="15" spans="2:12">
      <c r="B15" s="31" t="s">
        <v>132</v>
      </c>
      <c r="C15" s="27">
        <v>50</v>
      </c>
      <c r="D15" s="40"/>
      <c r="I15" s="27">
        <v>50</v>
      </c>
      <c r="J15" s="40"/>
    </row>
    <row r="16" spans="2:12">
      <c r="B16" s="31" t="s">
        <v>133</v>
      </c>
      <c r="C16" s="27">
        <v>850</v>
      </c>
      <c r="D16" s="40"/>
      <c r="I16" s="27">
        <v>850</v>
      </c>
      <c r="J16" s="40"/>
    </row>
    <row r="17" spans="1:10">
      <c r="B17" s="31" t="s">
        <v>134</v>
      </c>
      <c r="C17" s="27">
        <v>5350</v>
      </c>
      <c r="D17" s="40"/>
      <c r="I17" s="27">
        <v>5350</v>
      </c>
      <c r="J17" s="40"/>
    </row>
    <row r="18" spans="1:10">
      <c r="B18" s="31" t="s">
        <v>135</v>
      </c>
      <c r="C18" s="27">
        <v>100</v>
      </c>
      <c r="D18" s="40"/>
      <c r="I18" s="27">
        <v>100</v>
      </c>
      <c r="J18" s="40"/>
    </row>
    <row r="19" spans="1:10">
      <c r="B19" s="31" t="s">
        <v>136</v>
      </c>
      <c r="C19" s="42">
        <v>0.05</v>
      </c>
      <c r="D19" s="40"/>
      <c r="I19" s="42">
        <v>0.05</v>
      </c>
      <c r="J19" s="40"/>
    </row>
    <row r="20" spans="1:10">
      <c r="B20" s="31" t="s">
        <v>137</v>
      </c>
      <c r="C20" s="27">
        <v>1650</v>
      </c>
      <c r="D20" s="30">
        <v>2000</v>
      </c>
      <c r="I20" s="27">
        <v>1650</v>
      </c>
      <c r="J20" s="30">
        <v>2000</v>
      </c>
    </row>
    <row r="21" spans="1:10">
      <c r="B21" s="31" t="s">
        <v>138</v>
      </c>
      <c r="C21" s="27">
        <v>10000</v>
      </c>
      <c r="D21" s="40"/>
      <c r="I21" s="27">
        <v>10000</v>
      </c>
      <c r="J21" s="40"/>
    </row>
    <row r="22" spans="1:10">
      <c r="B22" s="31" t="s">
        <v>139</v>
      </c>
      <c r="C22" s="27">
        <v>4000</v>
      </c>
      <c r="D22" s="40"/>
      <c r="I22" s="27">
        <v>4000</v>
      </c>
      <c r="J22" s="40"/>
    </row>
    <row r="23" spans="1:10">
      <c r="B23" s="31" t="s">
        <v>140</v>
      </c>
      <c r="C23" s="27">
        <v>300</v>
      </c>
      <c r="D23" s="40"/>
      <c r="I23" s="27">
        <v>300</v>
      </c>
      <c r="J23" s="40"/>
    </row>
    <row r="24" spans="1:10">
      <c r="B24" s="32" t="s">
        <v>141</v>
      </c>
      <c r="C24" s="34">
        <v>2000</v>
      </c>
      <c r="D24" s="41"/>
      <c r="I24" s="34">
        <v>2000</v>
      </c>
      <c r="J24" s="41"/>
    </row>
    <row r="28" spans="1:10">
      <c r="C28" s="54" t="s">
        <v>51</v>
      </c>
      <c r="D28" s="54">
        <v>2007</v>
      </c>
      <c r="E28" s="54">
        <v>2008</v>
      </c>
    </row>
    <row r="29" spans="1:10">
      <c r="C29" s="55" t="s">
        <v>54</v>
      </c>
      <c r="D29" s="55" t="s">
        <v>55</v>
      </c>
      <c r="E29" s="55" t="s">
        <v>55</v>
      </c>
    </row>
    <row r="30" spans="1:10">
      <c r="C30" s="64" t="s">
        <v>56</v>
      </c>
      <c r="D30" s="56" t="s">
        <v>59</v>
      </c>
      <c r="E30" s="56" t="s">
        <v>60</v>
      </c>
    </row>
    <row r="31" spans="1:10">
      <c r="A31">
        <v>1</v>
      </c>
      <c r="B31" t="s">
        <v>142</v>
      </c>
      <c r="C31" s="2">
        <f>+Calculation!H50</f>
        <v>2650</v>
      </c>
      <c r="D31" s="2">
        <f>+Calculation!I50</f>
        <v>11750</v>
      </c>
      <c r="E31" s="2">
        <f>+Calculation!J50</f>
        <v>15150</v>
      </c>
    </row>
    <row r="32" spans="1:10">
      <c r="A32">
        <v>6</v>
      </c>
      <c r="B32" t="s">
        <v>48</v>
      </c>
      <c r="C32" s="3">
        <f>+Calculation!H25</f>
        <v>2500</v>
      </c>
      <c r="D32" s="3">
        <f>+Calculation!I25</f>
        <v>5000</v>
      </c>
      <c r="E32" s="3">
        <f>+Calculation!J25</f>
        <v>5000</v>
      </c>
    </row>
    <row r="33" spans="1:6">
      <c r="C33" s="2"/>
      <c r="D33" s="2"/>
      <c r="E33" s="2"/>
      <c r="F33" s="2"/>
    </row>
    <row r="34" spans="1:6">
      <c r="A34">
        <v>7</v>
      </c>
      <c r="B34" t="s">
        <v>143</v>
      </c>
      <c r="C34" s="2">
        <f>IF(C31-C32&lt;0,0,C31-C32)</f>
        <v>150</v>
      </c>
      <c r="D34" s="2">
        <f>IF(D31-D32&lt;0,0,D31-D32)</f>
        <v>6750</v>
      </c>
      <c r="E34" s="2">
        <f>IF(E31-E32&lt;0,0,E31-E32)</f>
        <v>10150</v>
      </c>
      <c r="F34" s="2"/>
    </row>
    <row r="35" spans="1:6">
      <c r="C35" s="2"/>
      <c r="D35" s="2"/>
      <c r="E35" s="2"/>
      <c r="F35" s="2"/>
    </row>
    <row r="36" spans="1:6">
      <c r="A36">
        <v>8</v>
      </c>
      <c r="B36" t="s">
        <v>144</v>
      </c>
      <c r="C36" s="2">
        <f>IF(C31&lt;30650,C31,30650)</f>
        <v>2650</v>
      </c>
      <c r="D36" s="2">
        <f>IF(D31&lt;30650,D31,30650)</f>
        <v>11750</v>
      </c>
      <c r="E36" s="2">
        <f>IF(E31&lt;30650,E31,30650)</f>
        <v>15150</v>
      </c>
      <c r="F36" s="2"/>
    </row>
    <row r="37" spans="1:6">
      <c r="C37" s="2"/>
      <c r="D37" s="2"/>
      <c r="E37" s="2"/>
      <c r="F37" s="2"/>
    </row>
    <row r="38" spans="1:6">
      <c r="A38">
        <v>9</v>
      </c>
      <c r="B38" t="s">
        <v>145</v>
      </c>
      <c r="C38" s="2">
        <f>IF(C34&gt;=C36,0,C34)</f>
        <v>150</v>
      </c>
      <c r="D38" s="2">
        <f>IF(D34&gt;=D36,0,D34)</f>
        <v>6750</v>
      </c>
      <c r="E38" s="2">
        <f>IF(E34&gt;=E36,0,E34)</f>
        <v>10150</v>
      </c>
      <c r="F38" s="2"/>
    </row>
    <row r="39" spans="1:6">
      <c r="C39" s="2"/>
      <c r="D39" s="2"/>
      <c r="E39" s="2"/>
      <c r="F39" s="2"/>
    </row>
    <row r="40" spans="1:6">
      <c r="A40">
        <v>10</v>
      </c>
      <c r="B40" t="s">
        <v>145</v>
      </c>
      <c r="C40" s="2">
        <f>IF(C38=0,0,C36-C38)</f>
        <v>2500</v>
      </c>
      <c r="D40" s="2">
        <f>IF(D38=0,0,D36-D38)</f>
        <v>5000</v>
      </c>
      <c r="E40" s="2">
        <f>IF(E38=0,0,E36-E38)</f>
        <v>5000</v>
      </c>
      <c r="F40" s="2"/>
    </row>
    <row r="41" spans="1:6">
      <c r="C41" s="2"/>
      <c r="D41" s="2"/>
      <c r="E41" s="2"/>
      <c r="F41" s="2"/>
    </row>
    <row r="42" spans="1:6">
      <c r="A42">
        <v>11</v>
      </c>
      <c r="B42" t="s">
        <v>146</v>
      </c>
      <c r="C42" s="2">
        <f>+C40*$C$19</f>
        <v>125</v>
      </c>
      <c r="D42" s="2">
        <f>+D40*$C$19</f>
        <v>250</v>
      </c>
      <c r="E42" s="2">
        <f>+E40*$C$19</f>
        <v>250</v>
      </c>
      <c r="F42" s="2"/>
    </row>
    <row r="43" spans="1:6">
      <c r="C43" s="2"/>
      <c r="D43" s="2"/>
      <c r="E43" s="2"/>
      <c r="F43" s="2"/>
    </row>
    <row r="44" spans="1:6">
      <c r="A44">
        <v>12</v>
      </c>
      <c r="B44" t="s">
        <v>145</v>
      </c>
      <c r="C44" s="2">
        <f>IF(C32=C40,0,MIN(C31:C32))</f>
        <v>0</v>
      </c>
      <c r="D44" s="2">
        <f>IF(D32=D40,0,MIN(D31:D32))</f>
        <v>0</v>
      </c>
      <c r="E44" s="2">
        <f>IF(E32=E40,0,MIN(E31:E32))</f>
        <v>0</v>
      </c>
      <c r="F44" s="2"/>
    </row>
    <row r="45" spans="1:6">
      <c r="C45" s="2"/>
      <c r="D45" s="2"/>
      <c r="E45" s="2"/>
      <c r="F45" s="2"/>
    </row>
    <row r="46" spans="1:6">
      <c r="A46">
        <v>13</v>
      </c>
      <c r="B46" t="s">
        <v>145</v>
      </c>
      <c r="C46" s="2">
        <f>IF(C32=C40,0,C40)</f>
        <v>0</v>
      </c>
      <c r="D46" s="2">
        <f>IF(D32=D40,0,D40)</f>
        <v>0</v>
      </c>
      <c r="E46" s="2">
        <f>IF(E32=E40,0,E40)</f>
        <v>0</v>
      </c>
      <c r="F46" s="2"/>
    </row>
    <row r="47" spans="1:6">
      <c r="C47" s="2"/>
      <c r="D47" s="2"/>
      <c r="E47" s="2"/>
      <c r="F47" s="2"/>
    </row>
    <row r="48" spans="1:6">
      <c r="A48">
        <v>14</v>
      </c>
      <c r="B48" t="s">
        <v>145</v>
      </c>
      <c r="C48" s="2">
        <f>IF(C32=C40,0,C44-C46)</f>
        <v>0</v>
      </c>
      <c r="D48" s="2">
        <f>IF(D32=D40,0,D44-D46)</f>
        <v>0</v>
      </c>
      <c r="E48" s="2">
        <f>IF(E32=E40,0,E44-E46)</f>
        <v>0</v>
      </c>
      <c r="F48" s="2"/>
    </row>
    <row r="49" spans="1:6">
      <c r="C49" s="2"/>
      <c r="D49" s="2"/>
      <c r="E49" s="2"/>
      <c r="F49" s="2"/>
    </row>
    <row r="50" spans="1:6">
      <c r="A50">
        <v>15</v>
      </c>
      <c r="B50" t="s">
        <v>147</v>
      </c>
      <c r="C50" s="2">
        <f>+C48*0.15</f>
        <v>0</v>
      </c>
      <c r="D50" s="2">
        <f>+D48*0.15</f>
        <v>0</v>
      </c>
      <c r="E50" s="2">
        <f>+E48*0.15</f>
        <v>0</v>
      </c>
      <c r="F50" s="2"/>
    </row>
    <row r="51" spans="1:6">
      <c r="C51" s="2"/>
      <c r="D51" s="2"/>
      <c r="E51" s="2"/>
      <c r="F51" s="2"/>
    </row>
    <row r="52" spans="1:6">
      <c r="A52">
        <v>16</v>
      </c>
      <c r="B52" t="s">
        <v>148</v>
      </c>
      <c r="C52" s="2">
        <f>(C34-VLOOKUP(C34,C5:G10,1))*VLOOKUP(C34,C5:G10,4)-VLOOKUP(C34,C5:G10,5)</f>
        <v>15</v>
      </c>
      <c r="D52" s="2">
        <f>(D34-VLOOKUP(D34,C5:G10,1))*VLOOKUP(D34,C5:G10,4)+VLOOKUP(D34,C5:G10,5)</f>
        <v>675</v>
      </c>
      <c r="E52" s="2">
        <f>(E34-VLOOKUP(E34,C5:G10,1))*VLOOKUP(E34,C5:G10,4)+VLOOKUP(E34,C5:G10,5)</f>
        <v>1131.25</v>
      </c>
      <c r="F52" s="2"/>
    </row>
    <row r="53" spans="1:6">
      <c r="D53" s="2"/>
      <c r="E53" s="2"/>
      <c r="F53" s="2"/>
    </row>
    <row r="54" spans="1:6">
      <c r="A54">
        <v>17</v>
      </c>
      <c r="B54" t="s">
        <v>149</v>
      </c>
      <c r="C54" s="2">
        <f>+C42+C50+C52</f>
        <v>140</v>
      </c>
      <c r="D54" s="2">
        <f>+D42+D50+D52</f>
        <v>925</v>
      </c>
      <c r="E54" s="2">
        <f>+E42+E50+E52</f>
        <v>1381.25</v>
      </c>
      <c r="F54" s="2"/>
    </row>
    <row r="55" spans="1:6">
      <c r="D55" s="2"/>
      <c r="E55" s="2"/>
      <c r="F55" s="2"/>
    </row>
    <row r="56" spans="1:6">
      <c r="A56">
        <v>18</v>
      </c>
      <c r="B56" t="s">
        <v>150</v>
      </c>
      <c r="C56" s="2">
        <f>(C31-VLOOKUP(C31,C5:G10,1))*VLOOKUP(C31,C5:G10,4)-VLOOKUP(C31,C5:G10,5)</f>
        <v>265</v>
      </c>
      <c r="D56" s="2">
        <f>(D31-VLOOKUP(D31,C5:G10,1))*VLOOKUP(D31,C5:G10,4)+VLOOKUP(D31,C5:G10,5)</f>
        <v>1371.25</v>
      </c>
      <c r="E56" s="2">
        <f>(E31-VLOOKUP(E31,C5:G10,1))*VLOOKUP(E31,C5:G10,4)+VLOOKUP(E31,C5:G10,5)</f>
        <v>1881.25</v>
      </c>
      <c r="F56" s="2"/>
    </row>
    <row r="57" spans="1:6">
      <c r="C57" s="2"/>
      <c r="D57" s="2"/>
      <c r="E57" s="2"/>
      <c r="F57" s="2"/>
    </row>
    <row r="58" spans="1:6">
      <c r="A58">
        <v>19</v>
      </c>
      <c r="B58" t="s">
        <v>144</v>
      </c>
      <c r="C58" s="2">
        <f>MIN(C54:C57)</f>
        <v>140</v>
      </c>
      <c r="D58" s="2">
        <f>MIN(D54:D57)</f>
        <v>925</v>
      </c>
      <c r="E58" s="2">
        <f>MIN(E54:E57)</f>
        <v>1381.25</v>
      </c>
    </row>
    <row r="60" spans="1:6">
      <c r="E60" s="2"/>
    </row>
    <row r="61" spans="1:6">
      <c r="E61" s="66"/>
    </row>
    <row r="62" spans="1:6">
      <c r="B62" t="s">
        <v>151</v>
      </c>
      <c r="E62" s="2"/>
    </row>
    <row r="64" spans="1:6">
      <c r="B64" s="1" t="s">
        <v>152</v>
      </c>
    </row>
    <row r="65" spans="1:6">
      <c r="A65" t="s">
        <v>153</v>
      </c>
      <c r="B65" t="s">
        <v>154</v>
      </c>
      <c r="C65" s="2">
        <f>+Calculation!H33+Calculation!H22</f>
        <v>14500</v>
      </c>
      <c r="D65" s="2">
        <f>+Calculation!I33+Calculation!I22</f>
        <v>27000</v>
      </c>
      <c r="E65" s="2">
        <f>+Calculation!J33+Calculation!J22</f>
        <v>27000</v>
      </c>
      <c r="F65" s="2"/>
    </row>
    <row r="66" spans="1:6">
      <c r="A66" t="s">
        <v>155</v>
      </c>
      <c r="B66" t="s">
        <v>156</v>
      </c>
      <c r="C66" s="3">
        <f>IF(Calculation!H16&lt;0,-Calculation!H16,0)</f>
        <v>0</v>
      </c>
      <c r="D66" s="3">
        <f>IF(Calculation!I16&lt;0,-Calculation!I16,0)</f>
        <v>0</v>
      </c>
      <c r="E66" s="3">
        <f>IF(Calculation!J16&lt;0,-Calculation!J16,0)</f>
        <v>0</v>
      </c>
      <c r="F66" s="2"/>
    </row>
    <row r="67" spans="1:6">
      <c r="A67" t="s">
        <v>157</v>
      </c>
      <c r="B67" t="s">
        <v>158</v>
      </c>
      <c r="C67" s="2">
        <f>+C65+C66</f>
        <v>14500</v>
      </c>
      <c r="D67" s="2">
        <f>+D65+D66</f>
        <v>27000</v>
      </c>
      <c r="E67" s="2">
        <f>+E65+E66</f>
        <v>27000</v>
      </c>
      <c r="F67" s="2"/>
    </row>
    <row r="68" spans="1:6">
      <c r="A68" t="s">
        <v>159</v>
      </c>
      <c r="B68" t="s">
        <v>15</v>
      </c>
      <c r="C68" s="2">
        <f>+Calculation!H22+C66</f>
        <v>3000</v>
      </c>
      <c r="D68" s="2">
        <f>+Calculation!I22+D66</f>
        <v>8000</v>
      </c>
      <c r="E68" s="2">
        <f>+Calculation!J22+E66</f>
        <v>8000</v>
      </c>
      <c r="F68" s="2"/>
    </row>
    <row r="69" spans="1:6">
      <c r="A69" t="s">
        <v>160</v>
      </c>
      <c r="B69" t="s">
        <v>161</v>
      </c>
      <c r="C69" s="2">
        <f>+C67-C68</f>
        <v>11500</v>
      </c>
      <c r="D69" s="2">
        <f>+D67-D68</f>
        <v>19000</v>
      </c>
      <c r="E69" s="2">
        <f>+E67-E68</f>
        <v>19000</v>
      </c>
      <c r="F69" s="2"/>
    </row>
    <row r="70" spans="1:6">
      <c r="C70" s="2"/>
      <c r="D70" s="2"/>
      <c r="E70" s="2"/>
      <c r="F70" s="2"/>
    </row>
    <row r="71" spans="1:6">
      <c r="A71">
        <v>2</v>
      </c>
      <c r="B71" t="s">
        <v>162</v>
      </c>
      <c r="C71" s="2">
        <f>+Kiddie_Exemption_07*2</f>
        <v>1700</v>
      </c>
      <c r="D71" s="2">
        <f>+Kiddie_Exemption_07*2</f>
        <v>1700</v>
      </c>
      <c r="E71" s="2">
        <f>+Kiddie_Exemption_08*2</f>
        <v>1700</v>
      </c>
      <c r="F71" s="2"/>
    </row>
    <row r="72" spans="1:6">
      <c r="A72">
        <v>3</v>
      </c>
      <c r="B72" t="s">
        <v>163</v>
      </c>
      <c r="C72" s="2">
        <f>IF(C69-C71&lt;=0,0,C69-C71)</f>
        <v>9800</v>
      </c>
      <c r="D72" s="2">
        <f>IF(D69-D71&lt;=0,0,D69-D71)</f>
        <v>17300</v>
      </c>
      <c r="E72" s="2">
        <f>IF(E69-E71&lt;=0,0,E69-E71)</f>
        <v>17300</v>
      </c>
      <c r="F72" s="2"/>
    </row>
    <row r="73" spans="1:6">
      <c r="A73">
        <v>4</v>
      </c>
      <c r="B73" t="s">
        <v>164</v>
      </c>
      <c r="C73" s="2">
        <f>+Calculation!H50</f>
        <v>2650</v>
      </c>
      <c r="D73" s="2">
        <f>+Calculation!I50</f>
        <v>11750</v>
      </c>
      <c r="E73" s="2">
        <f>+Calculation!J50</f>
        <v>15150</v>
      </c>
      <c r="F73" s="2"/>
    </row>
    <row r="74" spans="1:6">
      <c r="A74">
        <v>5</v>
      </c>
      <c r="B74" t="s">
        <v>165</v>
      </c>
      <c r="C74" s="2">
        <f>MIN(C72:C73)</f>
        <v>2650</v>
      </c>
      <c r="D74" s="2">
        <f>MIN(D72:D73)</f>
        <v>11750</v>
      </c>
      <c r="E74" s="2">
        <f>MIN(E72:E73)</f>
        <v>15150</v>
      </c>
      <c r="F74" s="2"/>
    </row>
    <row r="75" spans="1:6">
      <c r="C75" s="2"/>
      <c r="D75" s="2"/>
      <c r="E75" s="2"/>
      <c r="F75" s="2"/>
    </row>
    <row r="76" spans="1:6">
      <c r="B76" t="s">
        <v>166</v>
      </c>
      <c r="C76" s="2"/>
      <c r="D76" s="2"/>
      <c r="E76" s="2"/>
      <c r="F76" s="2"/>
    </row>
    <row r="77" spans="1:6">
      <c r="A77">
        <v>1</v>
      </c>
      <c r="B77" t="s">
        <v>167</v>
      </c>
      <c r="C77" s="2"/>
      <c r="D77" s="2"/>
      <c r="E77" s="2"/>
      <c r="F77" s="2"/>
    </row>
    <row r="78" spans="1:6">
      <c r="A78">
        <v>2</v>
      </c>
      <c r="B78" t="s">
        <v>48</v>
      </c>
      <c r="C78" s="2">
        <f>IF(C72&lt;&gt;C74,0,IF(Calculation!H25&gt;0,Calculation!H25,0))</f>
        <v>0</v>
      </c>
      <c r="D78" s="2">
        <f>IF(D72&lt;&gt;D74,0,IF(Calculation!I25&gt;0,Calculation!I25,0))</f>
        <v>0</v>
      </c>
      <c r="E78" s="2">
        <f>IF(E72&lt;&gt;E74,0,IF(Calculation!J25&gt;0,Calculation!J25,0))</f>
        <v>0</v>
      </c>
      <c r="F78" s="2"/>
    </row>
    <row r="79" spans="1:6">
      <c r="A79">
        <v>3</v>
      </c>
      <c r="B79" t="s">
        <v>168</v>
      </c>
      <c r="C79" s="2">
        <f>IF(C72&lt;&gt;C74,0,+C69)</f>
        <v>0</v>
      </c>
      <c r="D79" s="2">
        <f>IF(D72&lt;&gt;D74,0,+D69)</f>
        <v>0</v>
      </c>
      <c r="E79" s="2">
        <f>IF(E72&lt;&gt;E74,0,+E69)</f>
        <v>0</v>
      </c>
      <c r="F79" s="2"/>
    </row>
    <row r="80" spans="1:6">
      <c r="A80">
        <v>4</v>
      </c>
      <c r="B80" t="s">
        <v>169</v>
      </c>
      <c r="C80" s="2">
        <f>IF(C72&lt;&gt;C74,0,IF(C77/C79&gt;1,1,C77/C79))</f>
        <v>0</v>
      </c>
      <c r="D80" s="2">
        <f>IF(D72&lt;&gt;D74,0,IF(D77/D79&gt;1,1,D77/D79))</f>
        <v>0</v>
      </c>
      <c r="E80" s="2">
        <f>IF(E72&lt;&gt;E74,0,IF(E77/E79&gt;1,1,E77/E79))</f>
        <v>0</v>
      </c>
      <c r="F80" s="2"/>
    </row>
    <row r="81" spans="1:6">
      <c r="A81">
        <v>5</v>
      </c>
      <c r="B81" t="s">
        <v>170</v>
      </c>
      <c r="C81" s="2">
        <f>IF(C72&lt;&gt;C74,0,IF(C78/C79&gt;1,1,C78/C79))</f>
        <v>0</v>
      </c>
      <c r="D81" s="2">
        <f>IF(D72&lt;&gt;D74,0,IF(D78/D79&gt;1,1,D78/D79))</f>
        <v>0</v>
      </c>
      <c r="E81" s="2">
        <f>IF(E72&lt;&gt;E74,0,IF(E78/E79&gt;1,1,E78/E79))</f>
        <v>0</v>
      </c>
      <c r="F81" s="2"/>
    </row>
    <row r="82" spans="1:6">
      <c r="A82">
        <v>6</v>
      </c>
      <c r="B82" t="s">
        <v>169</v>
      </c>
      <c r="C82" s="2">
        <f t="shared" ref="C82:E83" si="0">+(Kiddie_Exemption_07*2)*C80</f>
        <v>0</v>
      </c>
      <c r="D82" s="2">
        <f t="shared" si="0"/>
        <v>0</v>
      </c>
      <c r="E82" s="2">
        <f t="shared" si="0"/>
        <v>0</v>
      </c>
      <c r="F82" s="2"/>
    </row>
    <row r="83" spans="1:6">
      <c r="A83">
        <v>7</v>
      </c>
      <c r="B83" t="s">
        <v>170</v>
      </c>
      <c r="C83" s="2">
        <f t="shared" si="0"/>
        <v>0</v>
      </c>
      <c r="D83" s="2">
        <f t="shared" si="0"/>
        <v>0</v>
      </c>
      <c r="E83" s="2">
        <f t="shared" si="0"/>
        <v>0</v>
      </c>
      <c r="F83" s="2"/>
    </row>
    <row r="84" spans="1:6">
      <c r="A84">
        <v>8</v>
      </c>
      <c r="B84" t="s">
        <v>169</v>
      </c>
      <c r="C84" s="2">
        <f t="shared" ref="C84:E85" si="1">IF(C77-C82&lt;0,0,C77-C82)</f>
        <v>0</v>
      </c>
      <c r="D84" s="2">
        <f t="shared" si="1"/>
        <v>0</v>
      </c>
      <c r="E84" s="2">
        <f t="shared" si="1"/>
        <v>0</v>
      </c>
      <c r="F84" s="2"/>
    </row>
    <row r="85" spans="1:6">
      <c r="A85">
        <v>9</v>
      </c>
      <c r="B85" t="s">
        <v>170</v>
      </c>
      <c r="C85" s="2">
        <f t="shared" si="1"/>
        <v>0</v>
      </c>
      <c r="D85" s="2">
        <f t="shared" si="1"/>
        <v>0</v>
      </c>
      <c r="E85" s="2">
        <f t="shared" si="1"/>
        <v>0</v>
      </c>
      <c r="F85" s="2"/>
    </row>
    <row r="86" spans="1:6">
      <c r="C86" s="2"/>
      <c r="D86" s="2"/>
      <c r="E86" s="2"/>
      <c r="F86" s="2"/>
    </row>
    <row r="87" spans="1:6">
      <c r="C87" s="2"/>
      <c r="D87" s="2"/>
      <c r="E87" s="2"/>
      <c r="F87" s="2"/>
    </row>
    <row r="88" spans="1:6">
      <c r="B88" t="s">
        <v>171</v>
      </c>
      <c r="C88" s="2"/>
      <c r="D88" s="2"/>
      <c r="E88" s="2"/>
      <c r="F88" s="2"/>
    </row>
    <row r="89" spans="1:6">
      <c r="A89">
        <v>1</v>
      </c>
      <c r="B89" t="s">
        <v>167</v>
      </c>
      <c r="C89" s="2"/>
      <c r="D89" s="2"/>
      <c r="E89" s="2"/>
      <c r="F89" s="2"/>
    </row>
    <row r="90" spans="1:6">
      <c r="A90">
        <v>2</v>
      </c>
      <c r="B90" t="s">
        <v>48</v>
      </c>
      <c r="C90" s="2">
        <f>IF($C$74&lt;$C$72,+Calculation!H25,0)</f>
        <v>2500</v>
      </c>
      <c r="D90" s="2">
        <f>IF($C$74&lt;$C$72,+Calculation!I25,0)</f>
        <v>5000</v>
      </c>
      <c r="E90" s="2">
        <f>IF($C$74&lt;$C$72,+Calculation!J25,0)</f>
        <v>5000</v>
      </c>
      <c r="F90" s="2"/>
    </row>
    <row r="91" spans="1:6">
      <c r="A91">
        <v>3</v>
      </c>
      <c r="B91" t="s">
        <v>172</v>
      </c>
      <c r="C91" s="2">
        <f>IF($C$74&lt;$C$72,+C89+C90,0)</f>
        <v>2500</v>
      </c>
      <c r="D91" s="2">
        <f>IF($C$74&lt;$C$72,+D89+D90,0)</f>
        <v>5000</v>
      </c>
      <c r="E91" s="2">
        <f>IF($C$74&lt;$C$72,+E89+E90,0)</f>
        <v>5000</v>
      </c>
      <c r="F91" s="2"/>
    </row>
    <row r="92" spans="1:6">
      <c r="A92">
        <v>4</v>
      </c>
      <c r="B92" t="s">
        <v>173</v>
      </c>
      <c r="C92" s="2">
        <f>IF($C$74&lt;$C$72,+C89/C91,0)</f>
        <v>0</v>
      </c>
      <c r="D92" s="2">
        <f>IF($C$74&lt;$C$72,+D89/D91,0)</f>
        <v>0</v>
      </c>
      <c r="E92" s="2">
        <f>IF($C$74&lt;$C$72,+E89/E91,0)</f>
        <v>0</v>
      </c>
      <c r="F92" s="2"/>
    </row>
    <row r="93" spans="1:6">
      <c r="A93">
        <v>5</v>
      </c>
      <c r="B93" t="s">
        <v>174</v>
      </c>
      <c r="C93" s="2">
        <v>0</v>
      </c>
      <c r="D93" s="2">
        <v>0</v>
      </c>
      <c r="E93" s="2">
        <v>0</v>
      </c>
      <c r="F93" s="2"/>
    </row>
    <row r="94" spans="1:6">
      <c r="A94">
        <v>6</v>
      </c>
      <c r="B94" t="s">
        <v>175</v>
      </c>
      <c r="C94" s="2">
        <f>+C92*C93</f>
        <v>0</v>
      </c>
      <c r="D94" s="2">
        <f>+D92*D93</f>
        <v>0</v>
      </c>
      <c r="E94" s="2">
        <f>+E92*E93</f>
        <v>0</v>
      </c>
      <c r="F94" s="2"/>
    </row>
    <row r="95" spans="1:6">
      <c r="A95">
        <v>7</v>
      </c>
      <c r="B95" t="s">
        <v>176</v>
      </c>
      <c r="C95" s="2">
        <f>+C93-C94</f>
        <v>0</v>
      </c>
      <c r="D95" s="2">
        <f>+D93-D94</f>
        <v>0</v>
      </c>
      <c r="E95" s="2">
        <f>+E93-E94</f>
        <v>0</v>
      </c>
      <c r="F95" s="2"/>
    </row>
    <row r="96" spans="1:6">
      <c r="A96">
        <v>8</v>
      </c>
      <c r="B96" t="s">
        <v>177</v>
      </c>
      <c r="C96" s="2">
        <f>+C90-C95</f>
        <v>2500</v>
      </c>
      <c r="D96" s="2">
        <f>+D90-D95</f>
        <v>5000</v>
      </c>
      <c r="E96" s="2">
        <f>+E90-E95</f>
        <v>5000</v>
      </c>
      <c r="F96" s="2"/>
    </row>
    <row r="97" spans="1:6">
      <c r="A97">
        <v>9</v>
      </c>
      <c r="B97" t="s">
        <v>178</v>
      </c>
      <c r="C97" s="2">
        <f>+C89-C94</f>
        <v>0</v>
      </c>
      <c r="D97" s="2">
        <f>+D89-D94</f>
        <v>0</v>
      </c>
      <c r="E97" s="2">
        <f>+E89-E94</f>
        <v>0</v>
      </c>
      <c r="F97" s="2"/>
    </row>
    <row r="98" spans="1:6">
      <c r="A98">
        <v>10</v>
      </c>
      <c r="B98" t="s">
        <v>179</v>
      </c>
      <c r="C98" s="2">
        <f>IF($C$74&lt;$C$72,Calculation!H46,0)</f>
        <v>0</v>
      </c>
      <c r="D98" s="2">
        <f>IF($C$74&lt;$C$72,Calculation!I46,0)</f>
        <v>-3400</v>
      </c>
      <c r="E98" s="2">
        <f>IF($C$74&lt;$C$72,Calculation!J46,0)</f>
        <v>0</v>
      </c>
      <c r="F98" s="2"/>
    </row>
    <row r="99" spans="1:6">
      <c r="A99">
        <v>11</v>
      </c>
      <c r="B99" t="s">
        <v>180</v>
      </c>
      <c r="C99" s="2">
        <v>0</v>
      </c>
      <c r="D99" s="2">
        <v>0</v>
      </c>
      <c r="E99" s="2">
        <v>0</v>
      </c>
      <c r="F99" s="2"/>
    </row>
    <row r="100" spans="1:6">
      <c r="A100">
        <v>12</v>
      </c>
      <c r="B100" t="s">
        <v>181</v>
      </c>
      <c r="C100" s="2">
        <f>+C98+C99</f>
        <v>0</v>
      </c>
      <c r="D100" s="2">
        <f>+D98+D99</f>
        <v>-3400</v>
      </c>
      <c r="E100" s="2">
        <f>+E98+E99</f>
        <v>0</v>
      </c>
      <c r="F100" s="2"/>
    </row>
    <row r="101" spans="1:6">
      <c r="A101">
        <v>13</v>
      </c>
      <c r="B101" t="s">
        <v>182</v>
      </c>
      <c r="C101" s="2">
        <f>IF($C$74&lt;$C$72,Calculation!H22+Calculation!H33+Calculation!H42,0)</f>
        <v>8000</v>
      </c>
      <c r="D101" s="2">
        <f>IF($C$74&lt;$C$72,Calculation!I22+Calculation!I33+Calculation!I42,0)</f>
        <v>20500</v>
      </c>
      <c r="E101" s="2">
        <f>IF($C$74&lt;$C$72,Calculation!J22+Calculation!J33+Calculation!J42,0)</f>
        <v>20500</v>
      </c>
      <c r="F101" s="2"/>
    </row>
    <row r="102" spans="1:6">
      <c r="A102">
        <v>14</v>
      </c>
      <c r="B102" t="s">
        <v>183</v>
      </c>
      <c r="C102" s="2">
        <f>IF(C91/C101&gt;1,1,C91/C101)</f>
        <v>0.3125</v>
      </c>
      <c r="D102" s="2">
        <f>IF(D91/D101&gt;1,1,D91/D101)</f>
        <v>0.24390243902439024</v>
      </c>
      <c r="E102" s="2">
        <f>IF(E91/E101&gt;1,1,E91/E101)</f>
        <v>0.24390243902439024</v>
      </c>
      <c r="F102" s="2"/>
    </row>
    <row r="103" spans="1:6">
      <c r="A103">
        <v>15</v>
      </c>
      <c r="B103" t="s">
        <v>184</v>
      </c>
      <c r="C103" s="2">
        <f>+C100*C102</f>
        <v>0</v>
      </c>
      <c r="D103" s="2">
        <f>+D100*D102</f>
        <v>-829.26829268292681</v>
      </c>
      <c r="E103" s="2">
        <f>+E100*E102</f>
        <v>0</v>
      </c>
      <c r="F103" s="2"/>
    </row>
    <row r="104" spans="1:6">
      <c r="A104">
        <v>16</v>
      </c>
      <c r="B104" t="s">
        <v>185</v>
      </c>
      <c r="C104" s="2">
        <f>+C103*C92</f>
        <v>0</v>
      </c>
      <c r="D104" s="2">
        <f>+D103*D92</f>
        <v>0</v>
      </c>
      <c r="E104" s="2">
        <f>+E103*E92</f>
        <v>0</v>
      </c>
      <c r="F104" s="2"/>
    </row>
    <row r="105" spans="1:6">
      <c r="A105">
        <v>17</v>
      </c>
      <c r="B105" t="s">
        <v>186</v>
      </c>
      <c r="C105" s="2">
        <f>+C103-C104</f>
        <v>0</v>
      </c>
      <c r="D105" s="2">
        <f>+D103-D104</f>
        <v>-829.26829268292681</v>
      </c>
      <c r="E105" s="2">
        <f>+E103-E104</f>
        <v>0</v>
      </c>
    </row>
    <row r="106" spans="1:6">
      <c r="A106">
        <v>18</v>
      </c>
      <c r="B106" t="s">
        <v>169</v>
      </c>
      <c r="C106" s="2">
        <f>IF(C97-C104&lt;0,0,C97-C104)</f>
        <v>0</v>
      </c>
      <c r="D106" s="2">
        <f>IF(D97-D104&lt;0,0,D97-D104)</f>
        <v>0</v>
      </c>
      <c r="E106" s="2">
        <f>IF(E97-E104&lt;0,0,E97-E104)</f>
        <v>0</v>
      </c>
    </row>
    <row r="107" spans="1:6">
      <c r="A107">
        <v>19</v>
      </c>
      <c r="B107" t="s">
        <v>170</v>
      </c>
      <c r="C107" s="2">
        <f>IF(C96-C105&lt;0,0,C96-C105)</f>
        <v>2500</v>
      </c>
      <c r="D107" s="2">
        <f>IF(D96-D105&lt;0,0,D96-D105)</f>
        <v>5829.2682926829266</v>
      </c>
      <c r="E107" s="2">
        <f>IF(E96-E105&lt;0,0,E96-E105)</f>
        <v>5000</v>
      </c>
    </row>
    <row r="108" spans="1:6">
      <c r="C108" s="2"/>
      <c r="D108" s="2"/>
      <c r="E108" s="2"/>
    </row>
    <row r="109" spans="1:6">
      <c r="C109" s="2"/>
      <c r="D109" s="2"/>
      <c r="E109" s="2"/>
    </row>
    <row r="110" spans="1:6">
      <c r="B110" t="s">
        <v>187</v>
      </c>
      <c r="C110" s="2">
        <f>+IF(C72=C74,IF(C74-C85&gt;0,C74-C85,0),IF(C74-C107&gt;0,C74-C107,0))</f>
        <v>150</v>
      </c>
      <c r="D110" s="2">
        <f>+IF(D72=D74,IF(D74-D85&gt;0,D74-D85,0),IF(D74-D107&gt;0,D74-D107,0))</f>
        <v>5920.7317073170734</v>
      </c>
      <c r="E110" s="2">
        <f>+IF(E72=E74,IF(E74-E85&gt;0,E74-E85,0),IF(E74-E107&gt;0,E74-E107,0))</f>
        <v>10150</v>
      </c>
    </row>
    <row r="111" spans="1:6">
      <c r="C111" s="2"/>
      <c r="D111" s="2"/>
      <c r="E111" s="2"/>
    </row>
    <row r="112" spans="1:6">
      <c r="B112" t="s">
        <v>48</v>
      </c>
      <c r="C112" s="2">
        <f>+IF(C72=C74,IF(C74-C85&gt;0,C85,C85-C74),IF(C74-C107&gt;0,C107,C107-C74))</f>
        <v>2500</v>
      </c>
      <c r="D112" s="2">
        <f>+IF(D72=D74,IF(D74-D85&gt;0,D85,D85-D74),IF(D74-D107&gt;0,D107,D107-D74))</f>
        <v>5829.2682926829266</v>
      </c>
      <c r="E112" s="2">
        <f>+IF(E72=E74,IF(E74-E85&gt;0,E85,E85-E74),IF(E74-E107&gt;0,E107,E107-E74))</f>
        <v>5000</v>
      </c>
    </row>
    <row r="113" spans="2:5">
      <c r="C113" s="2"/>
      <c r="D113" s="2"/>
      <c r="E113" s="2"/>
    </row>
    <row r="114" spans="2:5" ht="13.5" thickBot="1">
      <c r="B114" t="s">
        <v>188</v>
      </c>
      <c r="C114" s="67">
        <f>+ROUND((C110*Calculation!$D$4)+(C112*Calculation!$D$5),0)</f>
        <v>428</v>
      </c>
      <c r="D114" s="67">
        <f>+ROUND((D110*Calculation!$D$4)+(D112*Calculation!$D$5),0)</f>
        <v>2947</v>
      </c>
      <c r="E114" s="67">
        <f>+ROUND((E110*Calculation!$D$4)+(E112*Calculation!$D$5),0)</f>
        <v>4303</v>
      </c>
    </row>
    <row r="115" spans="2:5" ht="13.5" thickTop="1">
      <c r="C115" s="2"/>
      <c r="D115" s="2"/>
      <c r="E115" s="2"/>
    </row>
    <row r="116" spans="2:5">
      <c r="C116" s="2"/>
      <c r="D116" s="2"/>
      <c r="E116" s="2"/>
    </row>
    <row r="117" spans="2:5">
      <c r="B117" t="s">
        <v>189</v>
      </c>
      <c r="C117" s="2">
        <f>IF(Calculation!D7&lt;18,IF(Calculation!H33&gt;1700,Tables!C114,Tables!C58),C58)</f>
        <v>140</v>
      </c>
      <c r="D117" s="2">
        <f>IF(Calculation!D7&lt;18,IF(Calculation!I33&gt;1700,Tables!D114,Tables!D58),D58)</f>
        <v>925</v>
      </c>
      <c r="E117" s="2">
        <f>IF(Calculation!D7&lt;18,IF(Calculation!J33&gt;1700,Tables!E114,E58),0)+IF(Calculation!D7&gt;=18,IF(Earned_Income&gt;0.5,Tables!E58,IF(Calculation!J33-(Kiddie_Exemption_08*2)&gt;0,IF(Calculation!J22+Calculation!J33+Calculation!J42+Calculation!J45&gt;0,IF(Support_Test&lt;=0.5,Tables!E114,Tables!E58)))))</f>
        <v>4303</v>
      </c>
    </row>
    <row r="118" spans="2:5">
      <c r="C118" s="2"/>
      <c r="D118" s="2"/>
      <c r="E118" s="2"/>
    </row>
  </sheetData>
  <mergeCells count="4">
    <mergeCell ref="C3:G3"/>
    <mergeCell ref="I3:L3"/>
    <mergeCell ref="C13:D13"/>
    <mergeCell ref="I13:J13"/>
  </mergeCells>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Darvis Accounting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Rick Darvis</dc:creator>
  <cp:keywords/>
  <dc:description/>
  <cp:lastModifiedBy>Rick Darvis</cp:lastModifiedBy>
  <cp:revision/>
  <dcterms:created xsi:type="dcterms:W3CDTF">2007-06-13T20:12:58Z</dcterms:created>
  <dcterms:modified xsi:type="dcterms:W3CDTF">2023-09-19T19:08:37Z</dcterms:modified>
  <cp:category/>
  <cp:contentStatus/>
</cp:coreProperties>
</file>